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LNCPASERVER\Shared Folders\INFO SHARING\1 MATT'S DESK\QB AIO FD 17\"/>
    </mc:Choice>
  </mc:AlternateContent>
  <bookViews>
    <workbookView xWindow="0" yWindow="0" windowWidth="28800" windowHeight="12210"/>
  </bookViews>
  <sheets>
    <sheet name="Profit-volume-cost analysis" sheetId="1" r:id="rId1"/>
    <sheet name="Profit-volume area chart" sheetId="2" r:id="rId2"/>
    <sheet name="Break-even line chart" sheetId="3" r:id="rId3"/>
  </sheets>
  <definedNames>
    <definedName name="Direct_Labor">'Profit-volume-cost analysis'!$E$11</definedName>
    <definedName name="Direct_Material">'Profit-volume-cost analysis'!$E$12</definedName>
    <definedName name="Factory_Overhead">'Profit-volume-cost analysis'!$E$13</definedName>
    <definedName name="Federal_Income_Tax">'Profit-volume-cost analysis'!$E$24</definedName>
    <definedName name="Fixed_Costs">'Profit-volume-cost analysis'!$E$20</definedName>
    <definedName name="High_Unit_Volume_Tested">'Profit-volume-cost analysis'!$E$7</definedName>
    <definedName name="Increments">5</definedName>
    <definedName name="Low_Unit_Volume_Tested">'Profit-volume-cost analysis'!$E$6</definedName>
    <definedName name="Other_Vary_Profit_Costs">'Profit-volume-cost analysis'!$E$25</definedName>
    <definedName name="Other_Vary_Revenue_Costs">'Profit-volume-cost analysis'!$E$18</definedName>
    <definedName name="Other_Vary_Unit_Costs">'Profit-volume-cost analysis'!$E$14</definedName>
    <definedName name="_xlnm.Print_Area">'Profit-volume-cost analysis'!$D$1:$K$115</definedName>
    <definedName name="Sales_Commissions">'Profit-volume-cost analysis'!$E$16</definedName>
    <definedName name="Sales_Tax">'Profit-volume-cost analysis'!$E$17</definedName>
    <definedName name="State_Income_Tax">'Profit-volume-cost analysis'!$E$23</definedName>
    <definedName name="Unit_Sales_Price">'Profit-volume-cost analysis'!$E$5</definedName>
  </definedNames>
  <calcPr calcId="162913"/>
</workbook>
</file>

<file path=xl/calcChain.xml><?xml version="1.0" encoding="utf-8"?>
<calcChain xmlns="http://schemas.openxmlformats.org/spreadsheetml/2006/main">
  <c r="E28" i="1" l="1"/>
  <c r="E29" i="1" s="1"/>
  <c r="E43" i="1"/>
  <c r="E48" i="1"/>
  <c r="E52" i="1" s="1"/>
  <c r="E63" i="1"/>
  <c r="E112" i="1" s="1"/>
  <c r="F63" i="1"/>
  <c r="F112" i="1" s="1"/>
  <c r="G63" i="1"/>
  <c r="G105" i="1" s="1"/>
  <c r="H63" i="1"/>
  <c r="H105" i="1" s="1"/>
  <c r="I63" i="1"/>
  <c r="I112" i="1" s="1"/>
  <c r="J63" i="1"/>
  <c r="J112" i="1" s="1"/>
  <c r="E104" i="1" l="1"/>
  <c r="F48" i="1"/>
  <c r="F53" i="1" s="1"/>
  <c r="G112" i="1"/>
  <c r="H112" i="1"/>
  <c r="I105" i="1"/>
  <c r="E105" i="1"/>
  <c r="F105" i="1"/>
  <c r="E38" i="1"/>
  <c r="E37" i="1"/>
  <c r="E36" i="1"/>
  <c r="E53" i="1"/>
  <c r="E35" i="1"/>
  <c r="E34" i="1"/>
  <c r="E55" i="1"/>
  <c r="E49" i="1"/>
  <c r="E80" i="1" s="1"/>
  <c r="E33" i="1"/>
  <c r="E32" i="1"/>
  <c r="E54" i="1"/>
  <c r="E111" i="1"/>
  <c r="E76" i="1"/>
  <c r="J105" i="1"/>
  <c r="F49" i="1" l="1"/>
  <c r="F81" i="1" s="1"/>
  <c r="F104" i="1"/>
  <c r="F55" i="1"/>
  <c r="G48" i="1"/>
  <c r="G55" i="1" s="1"/>
  <c r="F54" i="1"/>
  <c r="F52" i="1"/>
  <c r="F76" i="1"/>
  <c r="F111" i="1"/>
  <c r="E83" i="1"/>
  <c r="E82" i="1"/>
  <c r="E39" i="1"/>
  <c r="E41" i="1" s="1"/>
  <c r="E45" i="1" s="1"/>
  <c r="E56" i="1"/>
  <c r="E84" i="1" s="1"/>
  <c r="E91" i="1"/>
  <c r="E114" i="1"/>
  <c r="E57" i="1"/>
  <c r="E85" i="1" s="1"/>
  <c r="E77" i="1"/>
  <c r="E58" i="1"/>
  <c r="E86" i="1" s="1"/>
  <c r="E81" i="1"/>
  <c r="G76" i="1" l="1"/>
  <c r="G52" i="1"/>
  <c r="G49" i="1"/>
  <c r="G114" i="1" s="1"/>
  <c r="F80" i="1"/>
  <c r="G53" i="1"/>
  <c r="G111" i="1"/>
  <c r="H48" i="1"/>
  <c r="H54" i="1" s="1"/>
  <c r="G104" i="1"/>
  <c r="F56" i="1"/>
  <c r="F84" i="1" s="1"/>
  <c r="F58" i="1"/>
  <c r="F86" i="1" s="1"/>
  <c r="G54" i="1"/>
  <c r="F82" i="1"/>
  <c r="F114" i="1"/>
  <c r="F77" i="1"/>
  <c r="F57" i="1"/>
  <c r="F85" i="1" s="1"/>
  <c r="F83" i="1"/>
  <c r="F91" i="1"/>
  <c r="E59" i="1"/>
  <c r="E61" i="1" s="1"/>
  <c r="E65" i="1" s="1"/>
  <c r="E70" i="1" s="1"/>
  <c r="E98" i="1" s="1"/>
  <c r="E87" i="1"/>
  <c r="E89" i="1" s="1"/>
  <c r="E93" i="1" s="1"/>
  <c r="G77" i="1" l="1"/>
  <c r="G58" i="1"/>
  <c r="G86" i="1" s="1"/>
  <c r="G56" i="1"/>
  <c r="G84" i="1" s="1"/>
  <c r="G81" i="1"/>
  <c r="G57" i="1"/>
  <c r="G85" i="1" s="1"/>
  <c r="G91" i="1"/>
  <c r="G82" i="1"/>
  <c r="G83" i="1"/>
  <c r="G80" i="1"/>
  <c r="H55" i="1"/>
  <c r="H76" i="1"/>
  <c r="H53" i="1"/>
  <c r="H52" i="1"/>
  <c r="H111" i="1"/>
  <c r="I48" i="1"/>
  <c r="I52" i="1" s="1"/>
  <c r="H49" i="1"/>
  <c r="H58" i="1" s="1"/>
  <c r="H86" i="1" s="1"/>
  <c r="H104" i="1"/>
  <c r="F87" i="1"/>
  <c r="F89" i="1" s="1"/>
  <c r="F93" i="1" s="1"/>
  <c r="F59" i="1"/>
  <c r="F106" i="1" s="1"/>
  <c r="E68" i="1"/>
  <c r="E69" i="1"/>
  <c r="E97" i="1" s="1"/>
  <c r="E106" i="1"/>
  <c r="G59" i="1" l="1"/>
  <c r="G106" i="1" s="1"/>
  <c r="G87" i="1"/>
  <c r="G89" i="1" s="1"/>
  <c r="G93" i="1" s="1"/>
  <c r="H56" i="1"/>
  <c r="H84" i="1" s="1"/>
  <c r="H80" i="1"/>
  <c r="H77" i="1"/>
  <c r="H57" i="1"/>
  <c r="H85" i="1" s="1"/>
  <c r="H82" i="1"/>
  <c r="H91" i="1"/>
  <c r="H81" i="1"/>
  <c r="H114" i="1"/>
  <c r="H83" i="1"/>
  <c r="J48" i="1"/>
  <c r="J55" i="1" s="1"/>
  <c r="I54" i="1"/>
  <c r="I111" i="1"/>
  <c r="I53" i="1"/>
  <c r="I76" i="1"/>
  <c r="I104" i="1"/>
  <c r="I55" i="1"/>
  <c r="I49" i="1"/>
  <c r="I77" i="1" s="1"/>
  <c r="F61" i="1"/>
  <c r="F65" i="1" s="1"/>
  <c r="F70" i="1" s="1"/>
  <c r="F98" i="1" s="1"/>
  <c r="E71" i="1"/>
  <c r="E107" i="1" s="1"/>
  <c r="E96" i="1"/>
  <c r="E99" i="1" s="1"/>
  <c r="E101" i="1" s="1"/>
  <c r="G61" i="1" l="1"/>
  <c r="G65" i="1" s="1"/>
  <c r="G68" i="1" s="1"/>
  <c r="H59" i="1"/>
  <c r="H106" i="1" s="1"/>
  <c r="H87" i="1"/>
  <c r="H89" i="1" s="1"/>
  <c r="H93" i="1" s="1"/>
  <c r="J53" i="1"/>
  <c r="J52" i="1"/>
  <c r="J104" i="1"/>
  <c r="J54" i="1"/>
  <c r="J111" i="1"/>
  <c r="J49" i="1"/>
  <c r="J91" i="1" s="1"/>
  <c r="J76" i="1"/>
  <c r="I83" i="1"/>
  <c r="I81" i="1"/>
  <c r="I57" i="1"/>
  <c r="I85" i="1" s="1"/>
  <c r="I114" i="1"/>
  <c r="I82" i="1"/>
  <c r="I80" i="1"/>
  <c r="I58" i="1"/>
  <c r="I86" i="1" s="1"/>
  <c r="I91" i="1"/>
  <c r="F68" i="1"/>
  <c r="F96" i="1" s="1"/>
  <c r="I56" i="1"/>
  <c r="I84" i="1" s="1"/>
  <c r="F69" i="1"/>
  <c r="F97" i="1" s="1"/>
  <c r="E73" i="1"/>
  <c r="E108" i="1" s="1"/>
  <c r="E113" i="1"/>
  <c r="G69" i="1" l="1"/>
  <c r="G97" i="1" s="1"/>
  <c r="G70" i="1"/>
  <c r="G98" i="1" s="1"/>
  <c r="H61" i="1"/>
  <c r="H65" i="1" s="1"/>
  <c r="H68" i="1" s="1"/>
  <c r="J77" i="1"/>
  <c r="J80" i="1"/>
  <c r="J57" i="1"/>
  <c r="J85" i="1" s="1"/>
  <c r="J81" i="1"/>
  <c r="J114" i="1"/>
  <c r="J58" i="1"/>
  <c r="J86" i="1" s="1"/>
  <c r="J82" i="1"/>
  <c r="J56" i="1"/>
  <c r="J84" i="1" s="1"/>
  <c r="J83" i="1"/>
  <c r="I87" i="1"/>
  <c r="I89" i="1" s="1"/>
  <c r="I93" i="1" s="1"/>
  <c r="F99" i="1"/>
  <c r="F101" i="1" s="1"/>
  <c r="I59" i="1"/>
  <c r="I61" i="1" s="1"/>
  <c r="I65" i="1" s="1"/>
  <c r="I70" i="1" s="1"/>
  <c r="I98" i="1" s="1"/>
  <c r="F71" i="1"/>
  <c r="F107" i="1" s="1"/>
  <c r="G96" i="1"/>
  <c r="H70" i="1" l="1"/>
  <c r="H98" i="1" s="1"/>
  <c r="G71" i="1"/>
  <c r="G73" i="1" s="1"/>
  <c r="G108" i="1" s="1"/>
  <c r="H69" i="1"/>
  <c r="H97" i="1" s="1"/>
  <c r="G99" i="1"/>
  <c r="G101" i="1" s="1"/>
  <c r="I106" i="1"/>
  <c r="J87" i="1"/>
  <c r="J89" i="1" s="1"/>
  <c r="J93" i="1" s="1"/>
  <c r="J59" i="1"/>
  <c r="J61" i="1" s="1"/>
  <c r="J65" i="1" s="1"/>
  <c r="I68" i="1"/>
  <c r="I96" i="1" s="1"/>
  <c r="I69" i="1"/>
  <c r="I97" i="1" s="1"/>
  <c r="F73" i="1"/>
  <c r="F108" i="1" s="1"/>
  <c r="F113" i="1"/>
  <c r="H96" i="1"/>
  <c r="G107" i="1" l="1"/>
  <c r="H99" i="1"/>
  <c r="H101" i="1" s="1"/>
  <c r="H71" i="1"/>
  <c r="H107" i="1" s="1"/>
  <c r="G113" i="1"/>
  <c r="J106" i="1"/>
  <c r="I99" i="1"/>
  <c r="I101" i="1" s="1"/>
  <c r="I71" i="1"/>
  <c r="J68" i="1"/>
  <c r="J69" i="1"/>
  <c r="J97" i="1" s="1"/>
  <c r="J70" i="1"/>
  <c r="J98" i="1" s="1"/>
  <c r="H73" i="1"/>
  <c r="H108" i="1" s="1"/>
  <c r="H113" i="1" l="1"/>
  <c r="I107" i="1"/>
  <c r="I113" i="1"/>
  <c r="I73" i="1"/>
  <c r="I108" i="1" s="1"/>
  <c r="J71" i="1"/>
  <c r="J96" i="1"/>
  <c r="J99" i="1" s="1"/>
  <c r="J101" i="1" s="1"/>
  <c r="J107" i="1" l="1"/>
  <c r="J113" i="1"/>
  <c r="J73" i="1"/>
  <c r="J108" i="1" s="1"/>
</calcChain>
</file>

<file path=xl/sharedStrings.xml><?xml version="1.0" encoding="utf-8"?>
<sst xmlns="http://schemas.openxmlformats.org/spreadsheetml/2006/main" count="90" uniqueCount="39">
  <si>
    <t>Break-Even Analysis Forecast</t>
  </si>
  <si>
    <t>Revenues</t>
  </si>
  <si>
    <t>Volume in Units</t>
  </si>
  <si>
    <t>Total Sales</t>
  </si>
  <si>
    <t>Variable Costs</t>
  </si>
  <si>
    <t>Total Variable Costs</t>
  </si>
  <si>
    <t>Contribution Margin</t>
  </si>
  <si>
    <t>Fixed Costs</t>
  </si>
  <si>
    <t>Profit Before Vary-with-Profit Costs</t>
  </si>
  <si>
    <t>Vary-with-Profit Costs</t>
  </si>
  <si>
    <t>Contribution Margin - Fixed Costs</t>
  </si>
  <si>
    <t>Total Vary-with-Profit Costs</t>
  </si>
  <si>
    <t>Profits</t>
  </si>
  <si>
    <t>Common Size Profit Volume Forecast</t>
  </si>
  <si>
    <t>Profit Volume Area Chart Data</t>
  </si>
  <si>
    <t>Volumes in Units</t>
  </si>
  <si>
    <t>Costs Varying with Profits</t>
  </si>
  <si>
    <t>Profit</t>
  </si>
  <si>
    <t>Break-Even Analysis Line Chart Data</t>
  </si>
  <si>
    <t>Total Fixed Costs</t>
  </si>
  <si>
    <t>The Profit-Volume Analysis Worksheet</t>
  </si>
  <si>
    <t>Unit Sales Price</t>
  </si>
  <si>
    <t>Low Unit Volume Tested</t>
  </si>
  <si>
    <t>High Unit Volume Tested</t>
  </si>
  <si>
    <t>Vary-with-Unit Costs</t>
  </si>
  <si>
    <t>Direct Labor</t>
  </si>
  <si>
    <t>Factory Overhead</t>
  </si>
  <si>
    <t>Direct Material</t>
  </si>
  <si>
    <t>Other Vary-with-Unit Costs</t>
  </si>
  <si>
    <t>Vary-with-Revenue Costs</t>
  </si>
  <si>
    <t>Sales Commissions</t>
  </si>
  <si>
    <t>Sales Tax</t>
  </si>
  <si>
    <t>Other Vary-with-Revenue Costs</t>
  </si>
  <si>
    <t>State Income Tax</t>
  </si>
  <si>
    <t>Federal Income Tax</t>
  </si>
  <si>
    <t>Other Vary-with-Profit Costs</t>
  </si>
  <si>
    <t>Inputs</t>
  </si>
  <si>
    <t>Profit-Volume Forecast</t>
  </si>
  <si>
    <t>Copyright 2016 by Stephen L. Nelson CPA, PLLC.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</si>
</sst>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#,##0\ ;\(#,##0\)"/>
  </numFmts>
  <fonts count="6" x14ac:knownFonts="1">
    <font>
      <sz val="12"/>
      <color theme="1"/>
      <name val="Arial"/>
      <family val="2"/>
    </font>
    <font>
      <b/>
      <i/>
      <sz val="12"/>
      <name val="Helv"/>
    </font>
    <font>
      <sz val="12"/>
      <name val="Arial"/>
      <family val="2"/>
    </font>
    <font>
      <b/>
      <sz val="20"/>
      <color theme="1"/>
      <name val="Georgia"/>
      <family val="1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AE18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9345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 applyFill="0" applyBorder="0"/>
    <xf numFmtId="0" fontId="3" fillId="0" borderId="7" applyNumberFormat="0" applyFill="0" applyAlignment="0" applyProtection="0"/>
    <xf numFmtId="0" fontId="2" fillId="3" borderId="6" applyNumberFormat="0" applyBorder="0" applyAlignment="0">
      <protection locked="0"/>
    </xf>
    <xf numFmtId="0" fontId="2" fillId="2" borderId="6" applyNumberFormat="0" applyBorder="0" applyAlignment="0" applyProtection="0"/>
  </cellStyleXfs>
  <cellXfs count="34">
    <xf numFmtId="0" fontId="0" fillId="0" borderId="0" xfId="0"/>
    <xf numFmtId="164" fontId="0" fillId="0" borderId="0" xfId="0" applyNumberFormat="1"/>
    <xf numFmtId="164" fontId="0" fillId="0" borderId="2" xfId="0" applyNumberFormat="1" applyBorder="1"/>
    <xf numFmtId="0" fontId="0" fillId="0" borderId="4" xfId="0" applyNumberFormat="1" applyBorder="1"/>
    <xf numFmtId="5" fontId="0" fillId="0" borderId="2" xfId="0" applyNumberFormat="1" applyBorder="1"/>
    <xf numFmtId="5" fontId="0" fillId="0" borderId="0" xfId="0" applyNumberFormat="1"/>
    <xf numFmtId="164" fontId="0" fillId="0" borderId="1" xfId="0" applyNumberFormat="1" applyBorder="1"/>
    <xf numFmtId="10" fontId="0" fillId="0" borderId="2" xfId="0" applyNumberFormat="1" applyBorder="1"/>
    <xf numFmtId="10" fontId="0" fillId="0" borderId="1" xfId="0" applyNumberFormat="1" applyBorder="1"/>
    <xf numFmtId="0" fontId="1" fillId="0" borderId="0" xfId="0" applyFont="1"/>
    <xf numFmtId="0" fontId="4" fillId="0" borderId="0" xfId="0" applyFont="1"/>
    <xf numFmtId="164" fontId="2" fillId="3" borderId="3" xfId="2" applyNumberFormat="1" applyBorder="1">
      <protection locked="0"/>
    </xf>
    <xf numFmtId="10" fontId="2" fillId="3" borderId="3" xfId="2" applyNumberFormat="1" applyBorder="1">
      <protection locked="0"/>
    </xf>
    <xf numFmtId="44" fontId="2" fillId="3" borderId="3" xfId="2" applyNumberFormat="1" applyBorder="1">
      <protection locked="0"/>
    </xf>
    <xf numFmtId="0" fontId="0" fillId="0" borderId="0" xfId="0" applyNumberFormat="1" applyBorder="1"/>
    <xf numFmtId="164" fontId="0" fillId="0" borderId="0" xfId="0" applyNumberFormat="1" applyBorder="1"/>
    <xf numFmtId="0" fontId="0" fillId="0" borderId="0" xfId="0" applyBorder="1"/>
    <xf numFmtId="7" fontId="0" fillId="0" borderId="0" xfId="0" applyNumberFormat="1" applyBorder="1"/>
    <xf numFmtId="0" fontId="5" fillId="0" borderId="0" xfId="0" applyFont="1"/>
    <xf numFmtId="0" fontId="0" fillId="0" borderId="9" xfId="0" applyNumberFormat="1" applyBorder="1"/>
    <xf numFmtId="0" fontId="0" fillId="0" borderId="10" xfId="0" applyNumberFormat="1" applyBorder="1"/>
    <xf numFmtId="0" fontId="0" fillId="0" borderId="10" xfId="0" applyBorder="1"/>
    <xf numFmtId="10" fontId="2" fillId="2" borderId="2" xfId="3" applyNumberFormat="1" applyBorder="1"/>
    <xf numFmtId="10" fontId="2" fillId="2" borderId="11" xfId="3" applyNumberFormat="1" applyBorder="1"/>
    <xf numFmtId="10" fontId="0" fillId="0" borderId="4" xfId="0" applyNumberFormat="1" applyBorder="1"/>
    <xf numFmtId="10" fontId="2" fillId="2" borderId="3" xfId="3" applyNumberFormat="1" applyBorder="1"/>
    <xf numFmtId="164" fontId="2" fillId="2" borderId="3" xfId="3" applyNumberFormat="1" applyBorder="1"/>
    <xf numFmtId="44" fontId="2" fillId="2" borderId="2" xfId="3" applyNumberFormat="1" applyBorder="1"/>
    <xf numFmtId="44" fontId="2" fillId="2" borderId="1" xfId="3" applyNumberFormat="1" applyBorder="1"/>
    <xf numFmtId="44" fontId="2" fillId="2" borderId="3" xfId="3" applyNumberFormat="1" applyBorder="1"/>
    <xf numFmtId="0" fontId="0" fillId="0" borderId="2" xfId="0" applyFill="1" applyBorder="1"/>
    <xf numFmtId="44" fontId="2" fillId="2" borderId="5" xfId="3" applyNumberFormat="1" applyBorder="1"/>
    <xf numFmtId="44" fontId="2" fillId="2" borderId="11" xfId="3" applyNumberFormat="1" applyBorder="1"/>
    <xf numFmtId="0" fontId="3" fillId="0" borderId="8" xfId="1" applyBorder="1" applyAlignment="1"/>
  </cellXfs>
  <cellStyles count="4">
    <cellStyle name="Calculation" xfId="3" builtinId="22" customBuiltin="1"/>
    <cellStyle name="Input" xfId="2" builtinId="20" customBuiltin="1"/>
    <cellStyle name="Normal" xfId="0" builtinId="0" customBuiltin="1"/>
    <cellStyle name="Title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911209766925645E-2"/>
          <c:y val="3.4257748776508973E-2"/>
          <c:w val="0.70921198668146501"/>
          <c:h val="0.89885807504078308"/>
        </c:manualLayout>
      </c:layout>
      <c:areaChart>
        <c:grouping val="stacked"/>
        <c:varyColors val="0"/>
        <c:ser>
          <c:idx val="0"/>
          <c:order val="0"/>
          <c:tx>
            <c:strRef>
              <c:f>'Profit-volume-cost analysis'!$C$104</c:f>
              <c:strCache>
                <c:ptCount val="1"/>
                <c:pt idx="0">
                  <c:v>Volumes in Units</c:v>
                </c:pt>
              </c:strCache>
            </c:strRef>
          </c:tx>
          <c:val>
            <c:numRef>
              <c:f>'Profit-volume-cost analysis'!$E$105:$J$105</c:f>
              <c:numCache>
                <c:formatCode>_("$"* #,##0.00_);_("$"* \(#,##0.00\);_("$"* "-"??_);_(@_)</c:formatCode>
                <c:ptCount val="6"/>
                <c:pt idx="0">
                  <c:v>150000</c:v>
                </c:pt>
                <c:pt idx="1">
                  <c:v>150000</c:v>
                </c:pt>
                <c:pt idx="2">
                  <c:v>150000</c:v>
                </c:pt>
                <c:pt idx="3">
                  <c:v>150000</c:v>
                </c:pt>
                <c:pt idx="4">
                  <c:v>150000</c:v>
                </c:pt>
                <c:pt idx="5">
                  <c:v>150000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8-4686-A89A-E08469B542C6}"/>
            </c:ext>
          </c:extLst>
        </c:ser>
        <c:ser>
          <c:idx val="1"/>
          <c:order val="1"/>
          <c:tx>
            <c:strRef>
              <c:f>'Profit-volume-cost analysis'!$C$105</c:f>
              <c:strCache>
                <c:ptCount val="1"/>
                <c:pt idx="0">
                  <c:v>Fixed Costs</c:v>
                </c:pt>
              </c:strCache>
            </c:strRef>
          </c:tx>
          <c:val>
            <c:numRef>
              <c:f>'Profit-volume-cost analysis'!$E$106:$J$106</c:f>
              <c:numCache>
                <c:formatCode>_("$"* #,##0.00_);_("$"* \(#,##0.00\);_("$"* "-"??_);_(@_)</c:formatCode>
                <c:ptCount val="6"/>
                <c:pt idx="0">
                  <c:v>115875</c:v>
                </c:pt>
                <c:pt idx="1">
                  <c:v>139050</c:v>
                </c:pt>
                <c:pt idx="2">
                  <c:v>162225</c:v>
                </c:pt>
                <c:pt idx="3">
                  <c:v>185400</c:v>
                </c:pt>
                <c:pt idx="4">
                  <c:v>208575</c:v>
                </c:pt>
                <c:pt idx="5">
                  <c:v>231750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38-4686-A89A-E08469B542C6}"/>
            </c:ext>
          </c:extLst>
        </c:ser>
        <c:ser>
          <c:idx val="2"/>
          <c:order val="2"/>
          <c:tx>
            <c:strRef>
              <c:f>'Profit-volume-cost analysis'!$C$106</c:f>
              <c:strCache>
                <c:ptCount val="1"/>
                <c:pt idx="0">
                  <c:v>Variable Costs</c:v>
                </c:pt>
              </c:strCache>
            </c:strRef>
          </c:tx>
          <c:val>
            <c:numRef>
              <c:f>'Profit-volume-cost analysis'!$E$107:$J$107</c:f>
              <c:numCache>
                <c:formatCode>_("$"* #,##0.00_);_("$"* \(#,##0.00\);_("$"* "-"??_);_(@_)</c:formatCode>
                <c:ptCount val="6"/>
                <c:pt idx="0">
                  <c:v>-14306.25</c:v>
                </c:pt>
                <c:pt idx="1">
                  <c:v>-6667.5</c:v>
                </c:pt>
                <c:pt idx="2">
                  <c:v>971.25</c:v>
                </c:pt>
                <c:pt idx="3">
                  <c:v>8610</c:v>
                </c:pt>
                <c:pt idx="4">
                  <c:v>16248.75</c:v>
                </c:pt>
                <c:pt idx="5">
                  <c:v>23887.5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38-4686-A89A-E08469B542C6}"/>
            </c:ext>
          </c:extLst>
        </c:ser>
        <c:ser>
          <c:idx val="3"/>
          <c:order val="3"/>
          <c:tx>
            <c:strRef>
              <c:f>'Profit-volume-cost analysis'!$C$107</c:f>
              <c:strCache>
                <c:ptCount val="1"/>
                <c:pt idx="0">
                  <c:v>Costs Varying with Profits</c:v>
                </c:pt>
              </c:strCache>
            </c:strRef>
          </c:tx>
          <c:val>
            <c:numRef>
              <c:f>'Profit-volume-cost analysis'!$E$108:$J$108</c:f>
              <c:numCache>
                <c:formatCode>_("$"* #,##0.00_);_("$"* \(#,##0.00\);_("$"* "-"??_);_(@_)</c:formatCode>
                <c:ptCount val="6"/>
                <c:pt idx="0">
                  <c:v>-26568.75</c:v>
                </c:pt>
                <c:pt idx="1">
                  <c:v>-12382.5</c:v>
                </c:pt>
                <c:pt idx="2">
                  <c:v>1803.75</c:v>
                </c:pt>
                <c:pt idx="3">
                  <c:v>15990</c:v>
                </c:pt>
                <c:pt idx="4">
                  <c:v>30176.25</c:v>
                </c:pt>
                <c:pt idx="5">
                  <c:v>44362.5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38-4686-A89A-E08469B542C6}"/>
            </c:ext>
          </c:extLst>
        </c:ser>
        <c:ser>
          <c:idx val="4"/>
          <c:order val="4"/>
          <c:tx>
            <c:strRef>
              <c:f>'Profit-volume-cost analysis'!$C$108</c:f>
              <c:strCache>
                <c:ptCount val="1"/>
                <c:pt idx="0">
                  <c:v>Profit</c:v>
                </c:pt>
              </c:strCache>
            </c:strRef>
          </c:tx>
          <c:val>
            <c:numRef>
              <c:f>'Profit-volume-cost analysis'!$E$110:$J$110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6D38-4686-A89A-E08469B54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496000"/>
        <c:axId val="130497536"/>
      </c:areaChart>
      <c:catAx>
        <c:axId val="13049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049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97536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04960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688124306326303"/>
          <c:y val="0.39804241435562804"/>
          <c:w val="0.18867924528301888"/>
          <c:h val="0.1729200652528548"/>
        </c:manualLayout>
      </c:layout>
      <c:overlay val="0"/>
    </c:legend>
    <c:plotVisOnly val="1"/>
    <c:dispBlanksAs val="zero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911209766925645E-2"/>
          <c:y val="3.4257748776508973E-2"/>
          <c:w val="0.73362930077691457"/>
          <c:h val="0.89885807504078308"/>
        </c:manualLayout>
      </c:layout>
      <c:lineChart>
        <c:grouping val="standard"/>
        <c:varyColors val="0"/>
        <c:ser>
          <c:idx val="1"/>
          <c:order val="0"/>
          <c:tx>
            <c:strRef>
              <c:f>'Profit-volume-cost analysis'!$C$112</c:f>
              <c:strCache>
                <c:ptCount val="1"/>
                <c:pt idx="0">
                  <c:v>Total Fixed Costs</c:v>
                </c:pt>
              </c:strCache>
            </c:strRef>
          </c:tx>
          <c:marker>
            <c:symbol val="none"/>
          </c:marker>
          <c:cat>
            <c:numRef>
              <c:f>'Profit-volume-cost analysis'!$E$112:$J$112</c:f>
              <c:numCache>
                <c:formatCode>_("$"* #,##0.00_);_("$"* \(#,##0.00\);_("$"* "-"??_);_(@_)</c:formatCode>
                <c:ptCount val="6"/>
                <c:pt idx="0">
                  <c:v>150000</c:v>
                </c:pt>
                <c:pt idx="1">
                  <c:v>150000</c:v>
                </c:pt>
                <c:pt idx="2">
                  <c:v>150000</c:v>
                </c:pt>
                <c:pt idx="3">
                  <c:v>150000</c:v>
                </c:pt>
                <c:pt idx="4">
                  <c:v>150000</c:v>
                </c:pt>
                <c:pt idx="5">
                  <c:v>150000</c:v>
                </c:pt>
              </c:numCache>
            </c:numRef>
          </c:cat>
          <c:val>
            <c:numRef>
              <c:f>'Profit-volume-cost analysis'!$E$113:$J$113</c:f>
              <c:numCache>
                <c:formatCode>_("$"* #,##0.00_);_("$"* \(#,##0.00\);_("$"* "-"??_);_(@_)</c:formatCode>
                <c:ptCount val="6"/>
                <c:pt idx="0">
                  <c:v>251568.75</c:v>
                </c:pt>
                <c:pt idx="1">
                  <c:v>282382.5</c:v>
                </c:pt>
                <c:pt idx="2">
                  <c:v>313196.25</c:v>
                </c:pt>
                <c:pt idx="3">
                  <c:v>344010</c:v>
                </c:pt>
                <c:pt idx="4">
                  <c:v>374823.75</c:v>
                </c:pt>
                <c:pt idx="5">
                  <c:v>405637.5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46-4355-832A-AB8924BFE802}"/>
            </c:ext>
          </c:extLst>
        </c:ser>
        <c:ser>
          <c:idx val="2"/>
          <c:order val="1"/>
          <c:tx>
            <c:strRef>
              <c:f>'Profit-volume-cost analysis'!$C$113</c:f>
              <c:strCache>
                <c:ptCount val="1"/>
                <c:pt idx="0">
                  <c:v>Total Variable Costs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numRef>
              <c:f>'Profit-volume-cost analysis'!$E$112:$J$112</c:f>
              <c:numCache>
                <c:formatCode>_("$"* #,##0.00_);_("$"* \(#,##0.00\);_("$"* "-"??_);_(@_)</c:formatCode>
                <c:ptCount val="6"/>
                <c:pt idx="0">
                  <c:v>150000</c:v>
                </c:pt>
                <c:pt idx="1">
                  <c:v>150000</c:v>
                </c:pt>
                <c:pt idx="2">
                  <c:v>150000</c:v>
                </c:pt>
                <c:pt idx="3">
                  <c:v>150000</c:v>
                </c:pt>
                <c:pt idx="4">
                  <c:v>150000</c:v>
                </c:pt>
                <c:pt idx="5">
                  <c:v>150000</c:v>
                </c:pt>
              </c:numCache>
            </c:numRef>
          </c:cat>
          <c:val>
            <c:numRef>
              <c:f>'Profit-volume-cost analysis'!$E$114:$J$114</c:f>
              <c:numCache>
                <c:formatCode>_("$"* #,##0.00_);_("$"* \(#,##0.00\);_("$"* "-"??_);_(@_)</c:formatCode>
                <c:ptCount val="6"/>
                <c:pt idx="0">
                  <c:v>225000</c:v>
                </c:pt>
                <c:pt idx="1">
                  <c:v>270000</c:v>
                </c:pt>
                <c:pt idx="2">
                  <c:v>315000</c:v>
                </c:pt>
                <c:pt idx="3">
                  <c:v>360000</c:v>
                </c:pt>
                <c:pt idx="4">
                  <c:v>405000</c:v>
                </c:pt>
                <c:pt idx="5">
                  <c:v>450000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46-4355-832A-AB8924BFE802}"/>
            </c:ext>
          </c:extLst>
        </c:ser>
        <c:ser>
          <c:idx val="3"/>
          <c:order val="2"/>
          <c:tx>
            <c:strRef>
              <c:f>'Profit-volume-cost analysis'!$C$114</c:f>
              <c:strCache>
                <c:ptCount val="1"/>
                <c:pt idx="0">
                  <c:v>Total Sales</c:v>
                </c:pt>
              </c:strCache>
            </c:strRef>
          </c:tx>
          <c:marker>
            <c:symbol val="none"/>
          </c:marker>
          <c:cat>
            <c:numRef>
              <c:f>'Profit-volume-cost analysis'!$E$112:$J$112</c:f>
              <c:numCache>
                <c:formatCode>_("$"* #,##0.00_);_("$"* \(#,##0.00\);_("$"* "-"??_);_(@_)</c:formatCode>
                <c:ptCount val="6"/>
                <c:pt idx="0">
                  <c:v>150000</c:v>
                </c:pt>
                <c:pt idx="1">
                  <c:v>150000</c:v>
                </c:pt>
                <c:pt idx="2">
                  <c:v>150000</c:v>
                </c:pt>
                <c:pt idx="3">
                  <c:v>150000</c:v>
                </c:pt>
                <c:pt idx="4">
                  <c:v>150000</c:v>
                </c:pt>
                <c:pt idx="5">
                  <c:v>150000</c:v>
                </c:pt>
              </c:numCache>
            </c:numRef>
          </c:cat>
          <c:val>
            <c:numRef>
              <c:f>'Profit-volume-cost analysis'!$E$115:$J$115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46-4355-832A-AB8924BFE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560768"/>
        <c:axId val="130562304"/>
      </c:lineChart>
      <c:catAx>
        <c:axId val="130560768"/>
        <c:scaling>
          <c:orientation val="minMax"/>
        </c:scaling>
        <c:delete val="0"/>
        <c:axPos val="b"/>
        <c:numFmt formatCode="_(&quot;$&quot;* #,##0.00_);_(&quot;$&quot;* \(#,##0.00\);_(&quot;$&quot;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056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56230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0560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574916759156491"/>
          <c:y val="0.43230016313213704"/>
          <c:w val="0.16981132075471697"/>
          <c:h val="0.10440456769983687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5" right="0.75" top="1" bottom="1" header="0.5" footer="0.5"/>
  <headerFooter alignWithMargins="0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4</xdr:row>
      <xdr:rowOff>1</xdr:rowOff>
    </xdr:from>
    <xdr:to>
      <xdr:col>8</xdr:col>
      <xdr:colOff>57151</xdr:colOff>
      <xdr:row>13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81676" y="923926"/>
          <a:ext cx="2209800" cy="1714499"/>
        </a:xfrm>
        <a:prstGeom prst="rect">
          <a:avLst/>
        </a:prstGeom>
        <a:ln w="19050">
          <a:solidFill>
            <a:srgbClr val="009345"/>
          </a:solidFill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ln w="19050">
                <a:noFill/>
              </a:ln>
              <a:solidFill>
                <a:srgbClr val="000000"/>
              </a:solidFill>
              <a:latin typeface="Arial"/>
              <a:cs typeface="Arial"/>
            </a:rPr>
            <a:t>Cells in highlighted green represent inputs that you provide, while cells highlighted in gray represent calculations that shouldn't be altered.</a:t>
          </a:r>
        </a:p>
        <a:p>
          <a:pPr algn="l" rtl="0">
            <a:defRPr sz="1000"/>
          </a:pPr>
          <a:endParaRPr lang="en-US" sz="1200" b="0" i="0" u="none" strike="noStrike" baseline="0">
            <a:ln w="19050">
              <a:noFill/>
            </a:ln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ln w="19050">
                <a:noFill/>
              </a:ln>
              <a:solidFill>
                <a:srgbClr val="000000"/>
              </a:solidFill>
              <a:latin typeface="Arial"/>
              <a:cs typeface="Arial"/>
            </a:rPr>
            <a:t>Don't miss the profit-volume area chart and break-even line chart on the subsequent sheets!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abSelected="1" workbookViewId="0">
      <selection activeCell="E20" sqref="E20 E11:E14 E5 E16:E18"/>
    </sheetView>
  </sheetViews>
  <sheetFormatPr defaultRowHeight="15" x14ac:dyDescent="0.2"/>
  <cols>
    <col min="1" max="3" width="2.77734375" customWidth="1"/>
    <col min="4" max="4" width="32.77734375" customWidth="1"/>
    <col min="5" max="5" width="13.77734375" customWidth="1"/>
    <col min="6" max="10" width="12.5546875" bestFit="1" customWidth="1"/>
    <col min="12" max="14" width="10.77734375" customWidth="1"/>
  </cols>
  <sheetData>
    <row r="1" spans="1:10" ht="26.25" thickBot="1" x14ac:dyDescent="0.4">
      <c r="A1" s="33" t="s">
        <v>20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5.75" x14ac:dyDescent="0.25">
      <c r="D2" s="9"/>
      <c r="E2" s="1"/>
      <c r="G2" s="9"/>
      <c r="H2" s="9"/>
      <c r="I2" s="9"/>
      <c r="J2" s="9"/>
    </row>
    <row r="3" spans="1:10" ht="15.75" x14ac:dyDescent="0.25">
      <c r="B3" s="10" t="s">
        <v>36</v>
      </c>
      <c r="D3" s="9"/>
      <c r="E3" s="1"/>
      <c r="G3" s="9"/>
      <c r="H3" s="9"/>
      <c r="I3" s="9"/>
      <c r="J3" s="9"/>
    </row>
    <row r="4" spans="1:10" x14ac:dyDescent="0.2">
      <c r="B4" s="14" t="s">
        <v>1</v>
      </c>
      <c r="C4" s="14"/>
      <c r="E4" s="15"/>
      <c r="F4" s="16"/>
    </row>
    <row r="5" spans="1:10" x14ac:dyDescent="0.2">
      <c r="A5" s="16"/>
      <c r="B5" s="16"/>
      <c r="C5" s="3" t="s">
        <v>21</v>
      </c>
      <c r="E5" s="13">
        <v>1500</v>
      </c>
    </row>
    <row r="6" spans="1:10" x14ac:dyDescent="0.2">
      <c r="A6" s="16"/>
      <c r="B6" s="16"/>
      <c r="C6" s="3" t="s">
        <v>22</v>
      </c>
      <c r="E6" s="11">
        <v>150</v>
      </c>
    </row>
    <row r="7" spans="1:10" x14ac:dyDescent="0.2">
      <c r="A7" s="16"/>
      <c r="B7" s="16"/>
      <c r="C7" s="3" t="s">
        <v>23</v>
      </c>
      <c r="E7" s="11">
        <v>300</v>
      </c>
    </row>
    <row r="8" spans="1:10" x14ac:dyDescent="0.2">
      <c r="A8" s="16"/>
      <c r="B8" s="16"/>
      <c r="C8" s="16"/>
      <c r="D8" s="14"/>
      <c r="E8" s="15"/>
      <c r="F8" s="16"/>
    </row>
    <row r="9" spans="1:10" x14ac:dyDescent="0.2">
      <c r="A9" s="16"/>
      <c r="B9" s="14" t="s">
        <v>4</v>
      </c>
      <c r="C9" s="14"/>
      <c r="E9" s="15"/>
      <c r="F9" s="16"/>
    </row>
    <row r="10" spans="1:10" x14ac:dyDescent="0.2">
      <c r="A10" s="16"/>
      <c r="B10" s="16"/>
      <c r="C10" s="14" t="s">
        <v>24</v>
      </c>
      <c r="E10" s="14"/>
      <c r="F10" s="16"/>
    </row>
    <row r="11" spans="1:10" x14ac:dyDescent="0.2">
      <c r="A11" s="16"/>
      <c r="B11" s="16"/>
      <c r="C11" s="16"/>
      <c r="D11" s="3" t="s">
        <v>25</v>
      </c>
      <c r="E11" s="13">
        <v>75</v>
      </c>
    </row>
    <row r="12" spans="1:10" x14ac:dyDescent="0.2">
      <c r="A12" s="16"/>
      <c r="B12" s="16"/>
      <c r="C12" s="16"/>
      <c r="D12" s="3" t="s">
        <v>27</v>
      </c>
      <c r="E12" s="13">
        <v>40</v>
      </c>
    </row>
    <row r="13" spans="1:10" x14ac:dyDescent="0.2">
      <c r="A13" s="16"/>
      <c r="B13" s="16"/>
      <c r="C13" s="16"/>
      <c r="D13" s="3" t="s">
        <v>26</v>
      </c>
      <c r="E13" s="13">
        <v>400</v>
      </c>
    </row>
    <row r="14" spans="1:10" x14ac:dyDescent="0.2">
      <c r="A14" s="16"/>
      <c r="B14" s="16"/>
      <c r="C14" s="16"/>
      <c r="D14" s="3" t="s">
        <v>28</v>
      </c>
      <c r="E14" s="13">
        <v>40</v>
      </c>
    </row>
    <row r="15" spans="1:10" x14ac:dyDescent="0.2">
      <c r="A15" s="16"/>
      <c r="B15" s="16"/>
      <c r="C15" s="14" t="s">
        <v>29</v>
      </c>
      <c r="E15" s="15"/>
      <c r="F15" s="16"/>
    </row>
    <row r="16" spans="1:10" x14ac:dyDescent="0.2">
      <c r="A16" s="16"/>
      <c r="B16" s="16"/>
      <c r="C16" s="16"/>
      <c r="D16" s="3" t="s">
        <v>30</v>
      </c>
      <c r="E16" s="12">
        <v>0.05</v>
      </c>
    </row>
    <row r="17" spans="1:6" x14ac:dyDescent="0.2">
      <c r="A17" s="16"/>
      <c r="B17" s="16"/>
      <c r="C17" s="16"/>
      <c r="D17" s="3" t="s">
        <v>31</v>
      </c>
      <c r="E17" s="12">
        <v>0.08</v>
      </c>
    </row>
    <row r="18" spans="1:6" x14ac:dyDescent="0.2">
      <c r="A18" s="16"/>
      <c r="B18" s="16"/>
      <c r="C18" s="16"/>
      <c r="D18" s="3" t="s">
        <v>32</v>
      </c>
      <c r="E18" s="12">
        <v>1.4999999999999999E-2</v>
      </c>
    </row>
    <row r="19" spans="1:6" x14ac:dyDescent="0.2">
      <c r="A19" s="16"/>
      <c r="B19" s="16"/>
      <c r="C19" s="16"/>
      <c r="D19" s="14"/>
      <c r="E19" s="15"/>
      <c r="F19" s="16"/>
    </row>
    <row r="20" spans="1:6" x14ac:dyDescent="0.2">
      <c r="A20" s="16"/>
      <c r="B20" s="3" t="s">
        <v>7</v>
      </c>
      <c r="C20" s="16"/>
      <c r="E20" s="13">
        <v>150000</v>
      </c>
    </row>
    <row r="21" spans="1:6" x14ac:dyDescent="0.2">
      <c r="A21" s="16"/>
      <c r="B21" s="16"/>
      <c r="C21" s="16"/>
      <c r="D21" s="14"/>
      <c r="E21" s="14"/>
      <c r="F21" s="16"/>
    </row>
    <row r="22" spans="1:6" x14ac:dyDescent="0.2">
      <c r="A22" s="16"/>
      <c r="B22" s="14" t="s">
        <v>9</v>
      </c>
      <c r="C22" s="16"/>
      <c r="E22" s="14"/>
      <c r="F22" s="16"/>
    </row>
    <row r="23" spans="1:6" x14ac:dyDescent="0.2">
      <c r="A23" s="16"/>
      <c r="B23" s="16"/>
      <c r="C23" s="3" t="s">
        <v>33</v>
      </c>
      <c r="E23" s="12">
        <v>0.1</v>
      </c>
    </row>
    <row r="24" spans="1:6" x14ac:dyDescent="0.2">
      <c r="A24" s="16"/>
      <c r="B24" s="16"/>
      <c r="C24" s="3" t="s">
        <v>34</v>
      </c>
      <c r="E24" s="12">
        <v>0.2</v>
      </c>
    </row>
    <row r="25" spans="1:6" x14ac:dyDescent="0.2">
      <c r="A25" s="16"/>
      <c r="B25" s="16"/>
      <c r="C25" s="3" t="s">
        <v>35</v>
      </c>
      <c r="E25" s="12">
        <v>0.05</v>
      </c>
    </row>
    <row r="26" spans="1:6" x14ac:dyDescent="0.2">
      <c r="D26" s="16"/>
      <c r="E26" s="5"/>
    </row>
    <row r="27" spans="1:6" ht="15.75" x14ac:dyDescent="0.25">
      <c r="B27" s="10" t="s">
        <v>0</v>
      </c>
      <c r="C27" s="9"/>
      <c r="D27" s="9"/>
      <c r="E27" s="9"/>
    </row>
    <row r="28" spans="1:6" x14ac:dyDescent="0.2">
      <c r="B28" s="17" t="s">
        <v>2</v>
      </c>
      <c r="C28" s="14"/>
      <c r="D28" s="14"/>
      <c r="E28" s="26">
        <f>ROUND(Fixed_Costs/(Unit_Sales_Price-(Direct_Labor+Direct_Material+Factory_Overhead+Other_Vary_Unit_Costs)-(Unit_Sales_Price*(Sales_Commissions+Sales_Tax+Other_Vary_Revenue_Costs))),0)</f>
        <v>206</v>
      </c>
    </row>
    <row r="29" spans="1:6" x14ac:dyDescent="0.2">
      <c r="B29" s="14" t="s">
        <v>3</v>
      </c>
      <c r="C29" s="16"/>
      <c r="D29" s="14"/>
      <c r="E29" s="27">
        <f>E28*Unit_Sales_Price</f>
        <v>309000</v>
      </c>
    </row>
    <row r="30" spans="1:6" x14ac:dyDescent="0.2">
      <c r="B30" s="14"/>
      <c r="C30" s="16"/>
      <c r="D30" s="14"/>
      <c r="E30" s="2"/>
    </row>
    <row r="31" spans="1:6" x14ac:dyDescent="0.2">
      <c r="B31" s="14" t="s">
        <v>4</v>
      </c>
      <c r="C31" s="16"/>
      <c r="D31" s="14"/>
      <c r="E31" s="2"/>
    </row>
    <row r="32" spans="1:6" x14ac:dyDescent="0.2">
      <c r="C32" s="14" t="s">
        <v>25</v>
      </c>
      <c r="D32" s="14"/>
      <c r="E32" s="27">
        <f>-E28*Direct_Labor</f>
        <v>-15450</v>
      </c>
    </row>
    <row r="33" spans="1:14" x14ac:dyDescent="0.2">
      <c r="C33" s="14" t="s">
        <v>27</v>
      </c>
      <c r="D33" s="14"/>
      <c r="E33" s="27">
        <f>-E28*Direct_Material</f>
        <v>-8240</v>
      </c>
    </row>
    <row r="34" spans="1:14" x14ac:dyDescent="0.2">
      <c r="C34" s="14" t="s">
        <v>26</v>
      </c>
      <c r="D34" s="14"/>
      <c r="E34" s="27">
        <f>-E28*Factory_Overhead</f>
        <v>-82400</v>
      </c>
    </row>
    <row r="35" spans="1:14" x14ac:dyDescent="0.2">
      <c r="C35" s="14" t="s">
        <v>28</v>
      </c>
      <c r="D35" s="14"/>
      <c r="E35" s="27">
        <f>-E28*Other_Vary_Unit_Costs</f>
        <v>-8240</v>
      </c>
    </row>
    <row r="36" spans="1:14" x14ac:dyDescent="0.2">
      <c r="C36" s="14" t="s">
        <v>30</v>
      </c>
      <c r="D36" s="14"/>
      <c r="E36" s="27">
        <f>-E29*Sales_Commissions</f>
        <v>-15450</v>
      </c>
    </row>
    <row r="37" spans="1:14" x14ac:dyDescent="0.2">
      <c r="C37" s="14" t="s">
        <v>31</v>
      </c>
      <c r="D37" s="14"/>
      <c r="E37" s="27">
        <f>-E29*Sales_Tax</f>
        <v>-24720</v>
      </c>
    </row>
    <row r="38" spans="1:14" x14ac:dyDescent="0.2">
      <c r="C38" s="14" t="s">
        <v>32</v>
      </c>
      <c r="D38" s="14"/>
      <c r="E38" s="27">
        <f>-E29*Other_Vary_Revenue_Costs</f>
        <v>-4635</v>
      </c>
    </row>
    <row r="39" spans="1:14" x14ac:dyDescent="0.2">
      <c r="C39" s="19" t="s">
        <v>5</v>
      </c>
      <c r="D39" s="19"/>
      <c r="E39" s="29">
        <f>SUM(E32:E38)</f>
        <v>-159135</v>
      </c>
    </row>
    <row r="40" spans="1:14" x14ac:dyDescent="0.2">
      <c r="C40" s="14"/>
      <c r="D40" s="14"/>
      <c r="E40" s="30"/>
    </row>
    <row r="41" spans="1:14" x14ac:dyDescent="0.2">
      <c r="B41" s="14" t="s">
        <v>6</v>
      </c>
      <c r="C41" s="16"/>
      <c r="D41" s="14"/>
      <c r="E41" s="27">
        <f>E29+E39</f>
        <v>149865</v>
      </c>
    </row>
    <row r="42" spans="1:14" x14ac:dyDescent="0.2">
      <c r="B42" s="14"/>
      <c r="C42" s="16"/>
      <c r="D42" s="14"/>
      <c r="E42" s="2"/>
    </row>
    <row r="43" spans="1:14" x14ac:dyDescent="0.2">
      <c r="B43" s="14" t="s">
        <v>7</v>
      </c>
      <c r="C43" s="16"/>
      <c r="D43" s="14"/>
      <c r="E43" s="27">
        <f>-Fixed_Costs</f>
        <v>-150000</v>
      </c>
    </row>
    <row r="44" spans="1:14" x14ac:dyDescent="0.2">
      <c r="B44" s="14"/>
      <c r="C44" s="16"/>
      <c r="D44" s="14"/>
      <c r="E44" s="30"/>
    </row>
    <row r="45" spans="1:14" ht="15.75" thickBot="1" x14ac:dyDescent="0.25">
      <c r="B45" s="14" t="s">
        <v>8</v>
      </c>
      <c r="C45" s="14"/>
      <c r="D45" s="14"/>
      <c r="E45" s="32">
        <f>E41+E43</f>
        <v>-135</v>
      </c>
    </row>
    <row r="46" spans="1:14" ht="15.75" thickTop="1" x14ac:dyDescent="0.2">
      <c r="D46" s="16"/>
      <c r="E46" s="5"/>
    </row>
    <row r="47" spans="1:14" ht="15.75" x14ac:dyDescent="0.25">
      <c r="B47" s="10" t="s">
        <v>37</v>
      </c>
      <c r="E47" s="9"/>
      <c r="F47" s="5"/>
      <c r="G47" s="5"/>
      <c r="H47" s="5"/>
      <c r="I47" s="5"/>
      <c r="J47" s="5"/>
      <c r="K47" s="5"/>
      <c r="L47" s="5"/>
      <c r="M47" s="5"/>
      <c r="N47" s="5"/>
    </row>
    <row r="48" spans="1:14" x14ac:dyDescent="0.2">
      <c r="A48" s="16"/>
      <c r="B48" s="17" t="s">
        <v>2</v>
      </c>
      <c r="C48" s="16"/>
      <c r="E48" s="26">
        <f>Low_Unit_Volume_Tested</f>
        <v>150</v>
      </c>
      <c r="F48" s="26">
        <f>E48+((High_Unit_Volume_Tested-Low_Unit_Volume_Tested)/Increments)</f>
        <v>180</v>
      </c>
      <c r="G48" s="26">
        <f>F48+((High_Unit_Volume_Tested-Low_Unit_Volume_Tested)/Increments)</f>
        <v>210</v>
      </c>
      <c r="H48" s="26">
        <f>G48+((High_Unit_Volume_Tested-Low_Unit_Volume_Tested)/Increments)</f>
        <v>240</v>
      </c>
      <c r="I48" s="26">
        <f>H48+((High_Unit_Volume_Tested-Low_Unit_Volume_Tested)/Increments)</f>
        <v>270</v>
      </c>
      <c r="J48" s="26">
        <f>I48+((High_Unit_Volume_Tested-Low_Unit_Volume_Tested)/Increments)</f>
        <v>300</v>
      </c>
    </row>
    <row r="49" spans="1:10" x14ac:dyDescent="0.2">
      <c r="A49" s="16"/>
      <c r="B49" s="14" t="s">
        <v>3</v>
      </c>
      <c r="C49" s="16"/>
      <c r="E49" s="27">
        <f t="shared" ref="E49:J49" si="0">E48*Unit_Sales_Price</f>
        <v>225000</v>
      </c>
      <c r="F49" s="27">
        <f t="shared" si="0"/>
        <v>270000</v>
      </c>
      <c r="G49" s="27">
        <f t="shared" si="0"/>
        <v>315000</v>
      </c>
      <c r="H49" s="27">
        <f t="shared" si="0"/>
        <v>360000</v>
      </c>
      <c r="I49" s="27">
        <f t="shared" si="0"/>
        <v>405000</v>
      </c>
      <c r="J49" s="27">
        <f t="shared" si="0"/>
        <v>450000</v>
      </c>
    </row>
    <row r="50" spans="1:10" x14ac:dyDescent="0.2">
      <c r="A50" s="16"/>
      <c r="B50" s="16"/>
      <c r="C50" s="16"/>
      <c r="D50" s="3"/>
      <c r="E50" s="4"/>
      <c r="F50" s="4"/>
      <c r="G50" s="4"/>
      <c r="H50" s="4"/>
      <c r="I50" s="4"/>
      <c r="J50" s="4"/>
    </row>
    <row r="51" spans="1:10" x14ac:dyDescent="0.2">
      <c r="A51" s="16"/>
      <c r="B51" s="14" t="s">
        <v>4</v>
      </c>
      <c r="C51" s="16"/>
      <c r="E51" s="4"/>
      <c r="F51" s="4"/>
      <c r="G51" s="4"/>
      <c r="H51" s="4"/>
      <c r="I51" s="4"/>
      <c r="J51" s="4"/>
    </row>
    <row r="52" spans="1:10" x14ac:dyDescent="0.2">
      <c r="A52" s="16"/>
      <c r="B52" s="16"/>
      <c r="C52" s="3" t="s">
        <v>25</v>
      </c>
      <c r="E52" s="27">
        <f t="shared" ref="E52:J52" si="1">-E48*Direct_Labor</f>
        <v>-11250</v>
      </c>
      <c r="F52" s="27">
        <f t="shared" si="1"/>
        <v>-13500</v>
      </c>
      <c r="G52" s="27">
        <f t="shared" si="1"/>
        <v>-15750</v>
      </c>
      <c r="H52" s="27">
        <f t="shared" si="1"/>
        <v>-18000</v>
      </c>
      <c r="I52" s="27">
        <f t="shared" si="1"/>
        <v>-20250</v>
      </c>
      <c r="J52" s="27">
        <f t="shared" si="1"/>
        <v>-22500</v>
      </c>
    </row>
    <row r="53" spans="1:10" x14ac:dyDescent="0.2">
      <c r="A53" s="16"/>
      <c r="B53" s="16"/>
      <c r="C53" s="3" t="s">
        <v>27</v>
      </c>
      <c r="E53" s="27">
        <f t="shared" ref="E53:J53" si="2">-E48*Direct_Material</f>
        <v>-6000</v>
      </c>
      <c r="F53" s="27">
        <f t="shared" si="2"/>
        <v>-7200</v>
      </c>
      <c r="G53" s="27">
        <f t="shared" si="2"/>
        <v>-8400</v>
      </c>
      <c r="H53" s="27">
        <f t="shared" si="2"/>
        <v>-9600</v>
      </c>
      <c r="I53" s="27">
        <f t="shared" si="2"/>
        <v>-10800</v>
      </c>
      <c r="J53" s="27">
        <f t="shared" si="2"/>
        <v>-12000</v>
      </c>
    </row>
    <row r="54" spans="1:10" x14ac:dyDescent="0.2">
      <c r="A54" s="16"/>
      <c r="B54" s="16"/>
      <c r="C54" s="3" t="s">
        <v>26</v>
      </c>
      <c r="E54" s="27">
        <f t="shared" ref="E54:J54" si="3">-E48*Factory_Overhead</f>
        <v>-60000</v>
      </c>
      <c r="F54" s="27">
        <f t="shared" si="3"/>
        <v>-72000</v>
      </c>
      <c r="G54" s="27">
        <f t="shared" si="3"/>
        <v>-84000</v>
      </c>
      <c r="H54" s="27">
        <f t="shared" si="3"/>
        <v>-96000</v>
      </c>
      <c r="I54" s="27">
        <f t="shared" si="3"/>
        <v>-108000</v>
      </c>
      <c r="J54" s="27">
        <f t="shared" si="3"/>
        <v>-120000</v>
      </c>
    </row>
    <row r="55" spans="1:10" x14ac:dyDescent="0.2">
      <c r="A55" s="16"/>
      <c r="B55" s="16"/>
      <c r="C55" s="3" t="s">
        <v>28</v>
      </c>
      <c r="E55" s="27">
        <f t="shared" ref="E55:J55" si="4">-E48*Other_Vary_Unit_Costs</f>
        <v>-6000</v>
      </c>
      <c r="F55" s="27">
        <f t="shared" si="4"/>
        <v>-7200</v>
      </c>
      <c r="G55" s="27">
        <f t="shared" si="4"/>
        <v>-8400</v>
      </c>
      <c r="H55" s="27">
        <f t="shared" si="4"/>
        <v>-9600</v>
      </c>
      <c r="I55" s="27">
        <f t="shared" si="4"/>
        <v>-10800</v>
      </c>
      <c r="J55" s="27">
        <f t="shared" si="4"/>
        <v>-12000</v>
      </c>
    </row>
    <row r="56" spans="1:10" x14ac:dyDescent="0.2">
      <c r="A56" s="16"/>
      <c r="B56" s="16"/>
      <c r="C56" s="3" t="s">
        <v>30</v>
      </c>
      <c r="E56" s="27">
        <f t="shared" ref="E56:J56" si="5">-E49*Sales_Commissions</f>
        <v>-11250</v>
      </c>
      <c r="F56" s="27">
        <f t="shared" si="5"/>
        <v>-13500</v>
      </c>
      <c r="G56" s="27">
        <f t="shared" si="5"/>
        <v>-15750</v>
      </c>
      <c r="H56" s="27">
        <f t="shared" si="5"/>
        <v>-18000</v>
      </c>
      <c r="I56" s="27">
        <f t="shared" si="5"/>
        <v>-20250</v>
      </c>
      <c r="J56" s="27">
        <f t="shared" si="5"/>
        <v>-22500</v>
      </c>
    </row>
    <row r="57" spans="1:10" x14ac:dyDescent="0.2">
      <c r="A57" s="16"/>
      <c r="B57" s="16"/>
      <c r="C57" s="3" t="s">
        <v>31</v>
      </c>
      <c r="E57" s="27">
        <f t="shared" ref="E57:J57" si="6">-E49*Sales_Tax</f>
        <v>-18000</v>
      </c>
      <c r="F57" s="27">
        <f t="shared" si="6"/>
        <v>-21600</v>
      </c>
      <c r="G57" s="27">
        <f t="shared" si="6"/>
        <v>-25200</v>
      </c>
      <c r="H57" s="27">
        <f t="shared" si="6"/>
        <v>-28800</v>
      </c>
      <c r="I57" s="27">
        <f t="shared" si="6"/>
        <v>-32400</v>
      </c>
      <c r="J57" s="27">
        <f t="shared" si="6"/>
        <v>-36000</v>
      </c>
    </row>
    <row r="58" spans="1:10" x14ac:dyDescent="0.2">
      <c r="A58" s="16"/>
      <c r="B58" s="16"/>
      <c r="C58" s="3" t="s">
        <v>32</v>
      </c>
      <c r="E58" s="27">
        <f t="shared" ref="E58:J58" si="7">-E49*Other_Vary_Revenue_Costs</f>
        <v>-3375</v>
      </c>
      <c r="F58" s="27">
        <f t="shared" si="7"/>
        <v>-4050</v>
      </c>
      <c r="G58" s="27">
        <f t="shared" si="7"/>
        <v>-4725</v>
      </c>
      <c r="H58" s="27">
        <f t="shared" si="7"/>
        <v>-5400</v>
      </c>
      <c r="I58" s="27">
        <f t="shared" si="7"/>
        <v>-6075</v>
      </c>
      <c r="J58" s="27">
        <f t="shared" si="7"/>
        <v>-6750</v>
      </c>
    </row>
    <row r="59" spans="1:10" x14ac:dyDescent="0.2">
      <c r="A59" s="16"/>
      <c r="B59" s="16"/>
      <c r="C59" s="20" t="s">
        <v>5</v>
      </c>
      <c r="D59" s="21"/>
      <c r="E59" s="28">
        <f t="shared" ref="E59:J59" si="8">SUM(E52:E58)</f>
        <v>-115875</v>
      </c>
      <c r="F59" s="28">
        <f t="shared" si="8"/>
        <v>-139050</v>
      </c>
      <c r="G59" s="28">
        <f t="shared" si="8"/>
        <v>-162225</v>
      </c>
      <c r="H59" s="28">
        <f t="shared" si="8"/>
        <v>-185400</v>
      </c>
      <c r="I59" s="28">
        <f t="shared" si="8"/>
        <v>-208575</v>
      </c>
      <c r="J59" s="28">
        <f t="shared" si="8"/>
        <v>-231750</v>
      </c>
    </row>
    <row r="60" spans="1:10" x14ac:dyDescent="0.2">
      <c r="A60" s="16"/>
      <c r="B60" s="16"/>
      <c r="C60" s="14"/>
      <c r="E60" s="6"/>
      <c r="F60" s="6"/>
      <c r="G60" s="6"/>
      <c r="H60" s="6"/>
      <c r="I60" s="6"/>
      <c r="J60" s="6"/>
    </row>
    <row r="61" spans="1:10" x14ac:dyDescent="0.2">
      <c r="A61" s="16"/>
      <c r="B61" s="14" t="s">
        <v>6</v>
      </c>
      <c r="C61" s="16"/>
      <c r="E61" s="27">
        <f t="shared" ref="E61:J61" si="9">E49+E59</f>
        <v>109125</v>
      </c>
      <c r="F61" s="27">
        <f t="shared" si="9"/>
        <v>130950</v>
      </c>
      <c r="G61" s="27">
        <f t="shared" si="9"/>
        <v>152775</v>
      </c>
      <c r="H61" s="27">
        <f t="shared" si="9"/>
        <v>174600</v>
      </c>
      <c r="I61" s="27">
        <f t="shared" si="9"/>
        <v>196425</v>
      </c>
      <c r="J61" s="27">
        <f t="shared" si="9"/>
        <v>218250</v>
      </c>
    </row>
    <row r="62" spans="1:10" x14ac:dyDescent="0.2">
      <c r="A62" s="16"/>
      <c r="B62" s="16"/>
      <c r="C62" s="16"/>
      <c r="D62" s="3"/>
      <c r="E62" s="2"/>
      <c r="F62" s="2"/>
      <c r="G62" s="2"/>
      <c r="H62" s="2"/>
      <c r="I62" s="2"/>
      <c r="J62" s="2"/>
    </row>
    <row r="63" spans="1:10" x14ac:dyDescent="0.2">
      <c r="A63" s="16"/>
      <c r="B63" s="14" t="s">
        <v>7</v>
      </c>
      <c r="C63" s="16"/>
      <c r="E63" s="27">
        <f t="shared" ref="E63:J63" si="10">-Fixed_Costs</f>
        <v>-150000</v>
      </c>
      <c r="F63" s="27">
        <f t="shared" si="10"/>
        <v>-150000</v>
      </c>
      <c r="G63" s="27">
        <f t="shared" si="10"/>
        <v>-150000</v>
      </c>
      <c r="H63" s="27">
        <f t="shared" si="10"/>
        <v>-150000</v>
      </c>
      <c r="I63" s="27">
        <f t="shared" si="10"/>
        <v>-150000</v>
      </c>
      <c r="J63" s="27">
        <f t="shared" si="10"/>
        <v>-150000</v>
      </c>
    </row>
    <row r="64" spans="1:10" x14ac:dyDescent="0.2">
      <c r="A64" s="16"/>
      <c r="B64" s="14"/>
      <c r="C64" s="16"/>
      <c r="E64" s="2"/>
      <c r="F64" s="2"/>
      <c r="G64" s="2"/>
      <c r="H64" s="2"/>
      <c r="I64" s="2"/>
      <c r="J64" s="2"/>
    </row>
    <row r="65" spans="1:10" x14ac:dyDescent="0.2">
      <c r="A65" s="16"/>
      <c r="B65" s="14" t="s">
        <v>10</v>
      </c>
      <c r="C65" s="16"/>
      <c r="E65" s="27">
        <f t="shared" ref="E65:J65" si="11">E61+E63</f>
        <v>-40875</v>
      </c>
      <c r="F65" s="27">
        <f t="shared" si="11"/>
        <v>-19050</v>
      </c>
      <c r="G65" s="27">
        <f t="shared" si="11"/>
        <v>2775</v>
      </c>
      <c r="H65" s="27">
        <f t="shared" si="11"/>
        <v>24600</v>
      </c>
      <c r="I65" s="27">
        <f t="shared" si="11"/>
        <v>46425</v>
      </c>
      <c r="J65" s="27">
        <f t="shared" si="11"/>
        <v>68250</v>
      </c>
    </row>
    <row r="66" spans="1:10" x14ac:dyDescent="0.2">
      <c r="A66" s="16"/>
      <c r="B66" s="16"/>
      <c r="C66" s="16"/>
      <c r="D66" s="3"/>
      <c r="E66" s="2"/>
      <c r="F66" s="2"/>
      <c r="G66" s="2"/>
      <c r="H66" s="2"/>
      <c r="I66" s="2"/>
      <c r="J66" s="2"/>
    </row>
    <row r="67" spans="1:10" x14ac:dyDescent="0.2">
      <c r="A67" s="16"/>
      <c r="B67" s="14" t="s">
        <v>9</v>
      </c>
      <c r="C67" s="16"/>
      <c r="E67" s="2"/>
      <c r="F67" s="2"/>
      <c r="G67" s="2"/>
      <c r="H67" s="2"/>
      <c r="I67" s="2"/>
      <c r="J67" s="2"/>
    </row>
    <row r="68" spans="1:10" x14ac:dyDescent="0.2">
      <c r="A68" s="16"/>
      <c r="B68" s="16"/>
      <c r="C68" s="3" t="s">
        <v>33</v>
      </c>
      <c r="E68" s="27">
        <f t="shared" ref="E68:J68" si="12">-E65*State_Income_Tax</f>
        <v>4087.5</v>
      </c>
      <c r="F68" s="27">
        <f t="shared" si="12"/>
        <v>1905</v>
      </c>
      <c r="G68" s="27">
        <f t="shared" si="12"/>
        <v>-277.5</v>
      </c>
      <c r="H68" s="27">
        <f t="shared" si="12"/>
        <v>-2460</v>
      </c>
      <c r="I68" s="27">
        <f t="shared" si="12"/>
        <v>-4642.5</v>
      </c>
      <c r="J68" s="27">
        <f t="shared" si="12"/>
        <v>-6825</v>
      </c>
    </row>
    <row r="69" spans="1:10" x14ac:dyDescent="0.2">
      <c r="A69" s="16"/>
      <c r="B69" s="16"/>
      <c r="C69" s="3" t="s">
        <v>34</v>
      </c>
      <c r="E69" s="27">
        <f t="shared" ref="E69:J69" si="13">-E65*Federal_Income_Tax</f>
        <v>8175</v>
      </c>
      <c r="F69" s="27">
        <f t="shared" si="13"/>
        <v>3810</v>
      </c>
      <c r="G69" s="27">
        <f t="shared" si="13"/>
        <v>-555</v>
      </c>
      <c r="H69" s="27">
        <f t="shared" si="13"/>
        <v>-4920</v>
      </c>
      <c r="I69" s="27">
        <f t="shared" si="13"/>
        <v>-9285</v>
      </c>
      <c r="J69" s="27">
        <f t="shared" si="13"/>
        <v>-13650</v>
      </c>
    </row>
    <row r="70" spans="1:10" x14ac:dyDescent="0.2">
      <c r="A70" s="16"/>
      <c r="B70" s="16"/>
      <c r="C70" s="3" t="s">
        <v>35</v>
      </c>
      <c r="E70" s="27">
        <f t="shared" ref="E70:J70" si="14">-E65*Other_Vary_Profit_Costs</f>
        <v>2043.75</v>
      </c>
      <c r="F70" s="27">
        <f t="shared" si="14"/>
        <v>952.5</v>
      </c>
      <c r="G70" s="27">
        <f t="shared" si="14"/>
        <v>-138.75</v>
      </c>
      <c r="H70" s="27">
        <f t="shared" si="14"/>
        <v>-1230</v>
      </c>
      <c r="I70" s="27">
        <f t="shared" si="14"/>
        <v>-2321.25</v>
      </c>
      <c r="J70" s="27">
        <f t="shared" si="14"/>
        <v>-3412.5</v>
      </c>
    </row>
    <row r="71" spans="1:10" x14ac:dyDescent="0.2">
      <c r="B71" s="16"/>
      <c r="C71" s="20" t="s">
        <v>11</v>
      </c>
      <c r="D71" s="21"/>
      <c r="E71" s="28">
        <f t="shared" ref="E71:J71" si="15">SUM(E68:E70)</f>
        <v>14306.25</v>
      </c>
      <c r="F71" s="28">
        <f t="shared" si="15"/>
        <v>6667.5</v>
      </c>
      <c r="G71" s="28">
        <f t="shared" si="15"/>
        <v>-971.25</v>
      </c>
      <c r="H71" s="28">
        <f t="shared" si="15"/>
        <v>-8610</v>
      </c>
      <c r="I71" s="28">
        <f t="shared" si="15"/>
        <v>-16248.75</v>
      </c>
      <c r="J71" s="28">
        <f t="shared" si="15"/>
        <v>-23887.5</v>
      </c>
    </row>
    <row r="72" spans="1:10" x14ac:dyDescent="0.2">
      <c r="B72" s="16"/>
      <c r="C72" s="14"/>
      <c r="E72" s="6"/>
      <c r="F72" s="6"/>
      <c r="G72" s="6"/>
      <c r="H72" s="6"/>
      <c r="I72" s="6"/>
      <c r="J72" s="6"/>
    </row>
    <row r="73" spans="1:10" ht="15.75" thickBot="1" x14ac:dyDescent="0.25">
      <c r="B73" s="3" t="s">
        <v>12</v>
      </c>
      <c r="C73" s="16"/>
      <c r="E73" s="32">
        <f t="shared" ref="E73:J73" si="16">E65+E71</f>
        <v>-26568.75</v>
      </c>
      <c r="F73" s="32">
        <f t="shared" si="16"/>
        <v>-12382.5</v>
      </c>
      <c r="G73" s="32">
        <f t="shared" si="16"/>
        <v>1803.75</v>
      </c>
      <c r="H73" s="32">
        <f t="shared" si="16"/>
        <v>15990</v>
      </c>
      <c r="I73" s="32">
        <f t="shared" si="16"/>
        <v>30176.25</v>
      </c>
      <c r="J73" s="32">
        <f t="shared" si="16"/>
        <v>44362.5</v>
      </c>
    </row>
    <row r="74" spans="1:10" ht="15.75" thickTop="1" x14ac:dyDescent="0.2">
      <c r="B74" s="16"/>
      <c r="C74" s="16"/>
      <c r="D74" s="14"/>
      <c r="E74" s="14"/>
    </row>
    <row r="75" spans="1:10" ht="15.75" x14ac:dyDescent="0.25">
      <c r="B75" s="10" t="s">
        <v>13</v>
      </c>
      <c r="E75" s="9"/>
      <c r="F75" s="9"/>
      <c r="G75" s="9"/>
      <c r="H75" s="9"/>
      <c r="I75" s="9"/>
      <c r="J75" s="9"/>
    </row>
    <row r="76" spans="1:10" x14ac:dyDescent="0.2">
      <c r="B76" s="14" t="s">
        <v>2</v>
      </c>
      <c r="C76" s="16"/>
      <c r="E76" s="26">
        <f t="shared" ref="E76:J76" si="17">E48</f>
        <v>150</v>
      </c>
      <c r="F76" s="26">
        <f t="shared" si="17"/>
        <v>180</v>
      </c>
      <c r="G76" s="26">
        <f t="shared" si="17"/>
        <v>210</v>
      </c>
      <c r="H76" s="26">
        <f t="shared" si="17"/>
        <v>240</v>
      </c>
      <c r="I76" s="26">
        <f t="shared" si="17"/>
        <v>270</v>
      </c>
      <c r="J76" s="26">
        <f t="shared" si="17"/>
        <v>300</v>
      </c>
    </row>
    <row r="77" spans="1:10" x14ac:dyDescent="0.2">
      <c r="B77" s="3" t="s">
        <v>3</v>
      </c>
      <c r="C77" s="16"/>
      <c r="E77" s="22">
        <f t="shared" ref="E77:J77" si="18">E49/E$49</f>
        <v>1</v>
      </c>
      <c r="F77" s="22">
        <f t="shared" si="18"/>
        <v>1</v>
      </c>
      <c r="G77" s="22">
        <f t="shared" si="18"/>
        <v>1</v>
      </c>
      <c r="H77" s="22">
        <f t="shared" si="18"/>
        <v>1</v>
      </c>
      <c r="I77" s="22">
        <f t="shared" si="18"/>
        <v>1</v>
      </c>
      <c r="J77" s="22">
        <f t="shared" si="18"/>
        <v>1</v>
      </c>
    </row>
    <row r="78" spans="1:10" x14ac:dyDescent="0.2">
      <c r="C78" s="16"/>
      <c r="D78" s="3"/>
      <c r="E78" s="4"/>
      <c r="F78" s="4"/>
      <c r="G78" s="4"/>
      <c r="H78" s="4"/>
      <c r="I78" s="4"/>
      <c r="J78" s="4"/>
    </row>
    <row r="79" spans="1:10" x14ac:dyDescent="0.2">
      <c r="B79" s="3" t="s">
        <v>4</v>
      </c>
      <c r="C79" s="16"/>
      <c r="E79" s="4"/>
      <c r="F79" s="4"/>
      <c r="G79" s="4"/>
      <c r="H79" s="4"/>
      <c r="I79" s="4"/>
      <c r="J79" s="4"/>
    </row>
    <row r="80" spans="1:10" x14ac:dyDescent="0.2">
      <c r="C80" s="3" t="s">
        <v>25</v>
      </c>
      <c r="E80" s="22">
        <f t="shared" ref="E80:J86" si="19">E52/E$49</f>
        <v>-0.05</v>
      </c>
      <c r="F80" s="22">
        <f t="shared" si="19"/>
        <v>-0.05</v>
      </c>
      <c r="G80" s="22">
        <f t="shared" si="19"/>
        <v>-0.05</v>
      </c>
      <c r="H80" s="22">
        <f t="shared" si="19"/>
        <v>-0.05</v>
      </c>
      <c r="I80" s="22">
        <f t="shared" si="19"/>
        <v>-0.05</v>
      </c>
      <c r="J80" s="22">
        <f t="shared" si="19"/>
        <v>-0.05</v>
      </c>
    </row>
    <row r="81" spans="2:10" x14ac:dyDescent="0.2">
      <c r="C81" s="3" t="s">
        <v>27</v>
      </c>
      <c r="E81" s="22">
        <f t="shared" si="19"/>
        <v>-2.6666666666666668E-2</v>
      </c>
      <c r="F81" s="22">
        <f t="shared" si="19"/>
        <v>-2.6666666666666668E-2</v>
      </c>
      <c r="G81" s="22">
        <f t="shared" si="19"/>
        <v>-2.6666666666666668E-2</v>
      </c>
      <c r="H81" s="22">
        <f t="shared" si="19"/>
        <v>-2.6666666666666668E-2</v>
      </c>
      <c r="I81" s="22">
        <f t="shared" si="19"/>
        <v>-2.6666666666666668E-2</v>
      </c>
      <c r="J81" s="22">
        <f t="shared" si="19"/>
        <v>-2.6666666666666668E-2</v>
      </c>
    </row>
    <row r="82" spans="2:10" x14ac:dyDescent="0.2">
      <c r="C82" s="3" t="s">
        <v>26</v>
      </c>
      <c r="E82" s="22">
        <f t="shared" si="19"/>
        <v>-0.26666666666666666</v>
      </c>
      <c r="F82" s="22">
        <f t="shared" si="19"/>
        <v>-0.26666666666666666</v>
      </c>
      <c r="G82" s="22">
        <f t="shared" si="19"/>
        <v>-0.26666666666666666</v>
      </c>
      <c r="H82" s="22">
        <f t="shared" si="19"/>
        <v>-0.26666666666666666</v>
      </c>
      <c r="I82" s="22">
        <f t="shared" si="19"/>
        <v>-0.26666666666666666</v>
      </c>
      <c r="J82" s="22">
        <f t="shared" si="19"/>
        <v>-0.26666666666666666</v>
      </c>
    </row>
    <row r="83" spans="2:10" x14ac:dyDescent="0.2">
      <c r="C83" s="3" t="s">
        <v>28</v>
      </c>
      <c r="E83" s="22">
        <f t="shared" si="19"/>
        <v>-2.6666666666666668E-2</v>
      </c>
      <c r="F83" s="22">
        <f t="shared" si="19"/>
        <v>-2.6666666666666668E-2</v>
      </c>
      <c r="G83" s="22">
        <f t="shared" si="19"/>
        <v>-2.6666666666666668E-2</v>
      </c>
      <c r="H83" s="22">
        <f t="shared" si="19"/>
        <v>-2.6666666666666668E-2</v>
      </c>
      <c r="I83" s="22">
        <f t="shared" si="19"/>
        <v>-2.6666666666666668E-2</v>
      </c>
      <c r="J83" s="22">
        <f t="shared" si="19"/>
        <v>-2.6666666666666668E-2</v>
      </c>
    </row>
    <row r="84" spans="2:10" x14ac:dyDescent="0.2">
      <c r="C84" s="3" t="s">
        <v>30</v>
      </c>
      <c r="E84" s="22">
        <f t="shared" si="19"/>
        <v>-0.05</v>
      </c>
      <c r="F84" s="22">
        <f t="shared" si="19"/>
        <v>-0.05</v>
      </c>
      <c r="G84" s="22">
        <f t="shared" si="19"/>
        <v>-0.05</v>
      </c>
      <c r="H84" s="22">
        <f t="shared" si="19"/>
        <v>-0.05</v>
      </c>
      <c r="I84" s="22">
        <f t="shared" si="19"/>
        <v>-0.05</v>
      </c>
      <c r="J84" s="22">
        <f t="shared" si="19"/>
        <v>-0.05</v>
      </c>
    </row>
    <row r="85" spans="2:10" x14ac:dyDescent="0.2">
      <c r="C85" s="3" t="s">
        <v>31</v>
      </c>
      <c r="E85" s="22">
        <f t="shared" si="19"/>
        <v>-0.08</v>
      </c>
      <c r="F85" s="22">
        <f t="shared" si="19"/>
        <v>-0.08</v>
      </c>
      <c r="G85" s="22">
        <f t="shared" si="19"/>
        <v>-0.08</v>
      </c>
      <c r="H85" s="22">
        <f t="shared" si="19"/>
        <v>-0.08</v>
      </c>
      <c r="I85" s="22">
        <f t="shared" si="19"/>
        <v>-0.08</v>
      </c>
      <c r="J85" s="22">
        <f t="shared" si="19"/>
        <v>-0.08</v>
      </c>
    </row>
    <row r="86" spans="2:10" x14ac:dyDescent="0.2">
      <c r="C86" s="3" t="s">
        <v>32</v>
      </c>
      <c r="E86" s="22">
        <f t="shared" si="19"/>
        <v>-1.4999999999999999E-2</v>
      </c>
      <c r="F86" s="22">
        <f t="shared" si="19"/>
        <v>-1.4999999999999999E-2</v>
      </c>
      <c r="G86" s="22">
        <f t="shared" si="19"/>
        <v>-1.4999999999999999E-2</v>
      </c>
      <c r="H86" s="22">
        <f t="shared" si="19"/>
        <v>-1.4999999999999999E-2</v>
      </c>
      <c r="I86" s="22">
        <f t="shared" si="19"/>
        <v>-1.4999999999999999E-2</v>
      </c>
      <c r="J86" s="22">
        <f t="shared" si="19"/>
        <v>-1.4999999999999999E-2</v>
      </c>
    </row>
    <row r="87" spans="2:10" x14ac:dyDescent="0.2">
      <c r="C87" s="20" t="s">
        <v>5</v>
      </c>
      <c r="D87" s="21"/>
      <c r="E87" s="25">
        <f t="shared" ref="E87:J87" si="20">SUM(E80:E86)</f>
        <v>-0.51500000000000001</v>
      </c>
      <c r="F87" s="25">
        <f t="shared" si="20"/>
        <v>-0.51500000000000001</v>
      </c>
      <c r="G87" s="25">
        <f t="shared" si="20"/>
        <v>-0.51500000000000001</v>
      </c>
      <c r="H87" s="25">
        <f t="shared" si="20"/>
        <v>-0.51500000000000001</v>
      </c>
      <c r="I87" s="25">
        <f t="shared" si="20"/>
        <v>-0.51500000000000001</v>
      </c>
      <c r="J87" s="25">
        <f t="shared" si="20"/>
        <v>-0.51500000000000001</v>
      </c>
    </row>
    <row r="88" spans="2:10" x14ac:dyDescent="0.2">
      <c r="C88" s="14"/>
      <c r="D88" s="16"/>
      <c r="E88" s="8"/>
      <c r="F88" s="8"/>
      <c r="G88" s="8"/>
      <c r="H88" s="8"/>
      <c r="I88" s="8"/>
      <c r="J88" s="8"/>
    </row>
    <row r="89" spans="2:10" x14ac:dyDescent="0.2">
      <c r="B89" s="3" t="s">
        <v>6</v>
      </c>
      <c r="C89" s="16"/>
      <c r="E89" s="22">
        <f t="shared" ref="E89:J89" si="21">E77+E87</f>
        <v>0.48499999999999999</v>
      </c>
      <c r="F89" s="22">
        <f t="shared" si="21"/>
        <v>0.48499999999999999</v>
      </c>
      <c r="G89" s="22">
        <f t="shared" si="21"/>
        <v>0.48499999999999999</v>
      </c>
      <c r="H89" s="22">
        <f t="shared" si="21"/>
        <v>0.48499999999999999</v>
      </c>
      <c r="I89" s="22">
        <f t="shared" si="21"/>
        <v>0.48499999999999999</v>
      </c>
      <c r="J89" s="22">
        <f t="shared" si="21"/>
        <v>0.48499999999999999</v>
      </c>
    </row>
    <row r="90" spans="2:10" x14ac:dyDescent="0.2">
      <c r="C90" s="16"/>
      <c r="D90" s="3"/>
      <c r="E90" s="2"/>
      <c r="F90" s="2"/>
      <c r="G90" s="2"/>
      <c r="H90" s="2"/>
      <c r="I90" s="2"/>
      <c r="J90" s="2"/>
    </row>
    <row r="91" spans="2:10" x14ac:dyDescent="0.2">
      <c r="B91" s="3" t="s">
        <v>7</v>
      </c>
      <c r="C91" s="16"/>
      <c r="E91" s="22">
        <f t="shared" ref="E91:J91" si="22">E63/E$49</f>
        <v>-0.66666666666666663</v>
      </c>
      <c r="F91" s="22">
        <f t="shared" si="22"/>
        <v>-0.55555555555555558</v>
      </c>
      <c r="G91" s="22">
        <f t="shared" si="22"/>
        <v>-0.47619047619047616</v>
      </c>
      <c r="H91" s="22">
        <f t="shared" si="22"/>
        <v>-0.41666666666666669</v>
      </c>
      <c r="I91" s="22">
        <f t="shared" si="22"/>
        <v>-0.37037037037037035</v>
      </c>
      <c r="J91" s="22">
        <f t="shared" si="22"/>
        <v>-0.33333333333333331</v>
      </c>
    </row>
    <row r="92" spans="2:10" x14ac:dyDescent="0.2">
      <c r="B92" s="14"/>
      <c r="C92" s="16"/>
      <c r="E92" s="7"/>
      <c r="F92" s="7"/>
      <c r="G92" s="7"/>
      <c r="H92" s="7"/>
      <c r="I92" s="7"/>
      <c r="J92" s="7"/>
    </row>
    <row r="93" spans="2:10" x14ac:dyDescent="0.2">
      <c r="B93" s="3" t="s">
        <v>10</v>
      </c>
      <c r="C93" s="16"/>
      <c r="E93" s="22">
        <f t="shared" ref="E93:J93" si="23">E89+E91</f>
        <v>-0.18166666666666664</v>
      </c>
      <c r="F93" s="22">
        <f t="shared" si="23"/>
        <v>-7.0555555555555594E-2</v>
      </c>
      <c r="G93" s="22">
        <f t="shared" si="23"/>
        <v>8.8095238095238226E-3</v>
      </c>
      <c r="H93" s="22">
        <f t="shared" si="23"/>
        <v>6.8333333333333302E-2</v>
      </c>
      <c r="I93" s="22">
        <f t="shared" si="23"/>
        <v>0.11462962962962964</v>
      </c>
      <c r="J93" s="22">
        <f t="shared" si="23"/>
        <v>0.15166666666666667</v>
      </c>
    </row>
    <row r="94" spans="2:10" x14ac:dyDescent="0.2">
      <c r="C94" s="16"/>
      <c r="D94" s="3"/>
      <c r="E94" s="2"/>
      <c r="F94" s="2"/>
      <c r="G94" s="2"/>
      <c r="H94" s="2"/>
      <c r="I94" s="2"/>
      <c r="J94" s="2"/>
    </row>
    <row r="95" spans="2:10" x14ac:dyDescent="0.2">
      <c r="B95" s="3" t="s">
        <v>9</v>
      </c>
      <c r="C95" s="16"/>
      <c r="E95" s="2"/>
      <c r="F95" s="2"/>
      <c r="G95" s="2"/>
      <c r="H95" s="2"/>
      <c r="I95" s="2"/>
      <c r="J95" s="2"/>
    </row>
    <row r="96" spans="2:10" x14ac:dyDescent="0.2">
      <c r="C96" s="3" t="s">
        <v>33</v>
      </c>
      <c r="E96" s="22">
        <f t="shared" ref="E96:J98" si="24">E68/E$49</f>
        <v>1.8166666666666668E-2</v>
      </c>
      <c r="F96" s="22">
        <f t="shared" si="24"/>
        <v>7.0555555555555554E-3</v>
      </c>
      <c r="G96" s="22">
        <f t="shared" si="24"/>
        <v>-8.8095238095238092E-4</v>
      </c>
      <c r="H96" s="22">
        <f t="shared" si="24"/>
        <v>-6.8333333333333336E-3</v>
      </c>
      <c r="I96" s="22">
        <f t="shared" si="24"/>
        <v>-1.1462962962962963E-2</v>
      </c>
      <c r="J96" s="22">
        <f t="shared" si="24"/>
        <v>-1.5166666666666667E-2</v>
      </c>
    </row>
    <row r="97" spans="2:10" x14ac:dyDescent="0.2">
      <c r="C97" s="3" t="s">
        <v>34</v>
      </c>
      <c r="E97" s="22">
        <f t="shared" si="24"/>
        <v>3.6333333333333336E-2</v>
      </c>
      <c r="F97" s="22">
        <f t="shared" si="24"/>
        <v>1.4111111111111111E-2</v>
      </c>
      <c r="G97" s="22">
        <f t="shared" si="24"/>
        <v>-1.7619047619047618E-3</v>
      </c>
      <c r="H97" s="22">
        <f t="shared" si="24"/>
        <v>-1.3666666666666667E-2</v>
      </c>
      <c r="I97" s="22">
        <f t="shared" si="24"/>
        <v>-2.2925925925925926E-2</v>
      </c>
      <c r="J97" s="22">
        <f t="shared" si="24"/>
        <v>-3.0333333333333334E-2</v>
      </c>
    </row>
    <row r="98" spans="2:10" x14ac:dyDescent="0.2">
      <c r="C98" s="3" t="s">
        <v>35</v>
      </c>
      <c r="E98" s="22">
        <f t="shared" si="24"/>
        <v>9.0833333333333339E-3</v>
      </c>
      <c r="F98" s="22">
        <f t="shared" si="24"/>
        <v>3.5277777777777777E-3</v>
      </c>
      <c r="G98" s="22">
        <f t="shared" si="24"/>
        <v>-4.4047619047619046E-4</v>
      </c>
      <c r="H98" s="22">
        <f t="shared" si="24"/>
        <v>-3.4166666666666668E-3</v>
      </c>
      <c r="I98" s="22">
        <f t="shared" si="24"/>
        <v>-5.7314814814814815E-3</v>
      </c>
      <c r="J98" s="22">
        <f t="shared" si="24"/>
        <v>-7.5833333333333334E-3</v>
      </c>
    </row>
    <row r="99" spans="2:10" x14ac:dyDescent="0.2">
      <c r="C99" s="20" t="s">
        <v>11</v>
      </c>
      <c r="D99" s="21"/>
      <c r="E99" s="25">
        <f t="shared" ref="E99:J99" si="25">SUM(E96:E98)</f>
        <v>6.3583333333333339E-2</v>
      </c>
      <c r="F99" s="25">
        <f t="shared" si="25"/>
        <v>2.4694444444444446E-2</v>
      </c>
      <c r="G99" s="25">
        <f t="shared" si="25"/>
        <v>-3.0833333333333333E-3</v>
      </c>
      <c r="H99" s="25">
        <f t="shared" si="25"/>
        <v>-2.3916666666666669E-2</v>
      </c>
      <c r="I99" s="25">
        <f t="shared" si="25"/>
        <v>-4.0120370370370369E-2</v>
      </c>
      <c r="J99" s="25">
        <f t="shared" si="25"/>
        <v>-5.308333333333333E-2</v>
      </c>
    </row>
    <row r="100" spans="2:10" x14ac:dyDescent="0.2">
      <c r="C100" s="14"/>
      <c r="E100" s="8"/>
      <c r="F100" s="8"/>
      <c r="G100" s="8"/>
      <c r="H100" s="8"/>
      <c r="I100" s="8"/>
      <c r="J100" s="24"/>
    </row>
    <row r="101" spans="2:10" ht="15.75" thickBot="1" x14ac:dyDescent="0.25">
      <c r="B101" s="3" t="s">
        <v>12</v>
      </c>
      <c r="C101" s="16"/>
      <c r="E101" s="23">
        <f t="shared" ref="E101:J101" si="26">E93+E99</f>
        <v>-0.1180833333333333</v>
      </c>
      <c r="F101" s="23">
        <f t="shared" si="26"/>
        <v>-4.5861111111111144E-2</v>
      </c>
      <c r="G101" s="23">
        <f t="shared" si="26"/>
        <v>5.7261904761904889E-3</v>
      </c>
      <c r="H101" s="23">
        <f t="shared" si="26"/>
        <v>4.4416666666666632E-2</v>
      </c>
      <c r="I101" s="23">
        <f t="shared" si="26"/>
        <v>7.4509259259259275E-2</v>
      </c>
      <c r="J101" s="23">
        <f t="shared" si="26"/>
        <v>9.8583333333333342E-2</v>
      </c>
    </row>
    <row r="102" spans="2:10" ht="16.5" thickTop="1" x14ac:dyDescent="0.25">
      <c r="C102" s="16"/>
      <c r="D102" s="14"/>
      <c r="E102" s="14"/>
      <c r="F102" s="9"/>
      <c r="G102" s="9"/>
      <c r="H102" s="9"/>
      <c r="I102" s="9"/>
      <c r="J102" s="9"/>
    </row>
    <row r="103" spans="2:10" ht="15.75" x14ac:dyDescent="0.25">
      <c r="B103" s="10" t="s">
        <v>14</v>
      </c>
      <c r="E103" s="9"/>
      <c r="F103" s="9"/>
      <c r="G103" s="9"/>
      <c r="H103" s="9"/>
      <c r="I103" s="9"/>
      <c r="J103" s="9"/>
    </row>
    <row r="104" spans="2:10" x14ac:dyDescent="0.2">
      <c r="C104" s="14" t="s">
        <v>15</v>
      </c>
      <c r="E104" s="26">
        <f t="shared" ref="E104:J104" si="27">E48</f>
        <v>150</v>
      </c>
      <c r="F104" s="26">
        <f t="shared" si="27"/>
        <v>180</v>
      </c>
      <c r="G104" s="26">
        <f t="shared" si="27"/>
        <v>210</v>
      </c>
      <c r="H104" s="26">
        <f t="shared" si="27"/>
        <v>240</v>
      </c>
      <c r="I104" s="26">
        <f t="shared" si="27"/>
        <v>270</v>
      </c>
      <c r="J104" s="26">
        <f t="shared" si="27"/>
        <v>300</v>
      </c>
    </row>
    <row r="105" spans="2:10" x14ac:dyDescent="0.2">
      <c r="C105" s="14" t="s">
        <v>7</v>
      </c>
      <c r="E105" s="27">
        <f t="shared" ref="E105:J105" si="28">-E63</f>
        <v>150000</v>
      </c>
      <c r="F105" s="27">
        <f t="shared" si="28"/>
        <v>150000</v>
      </c>
      <c r="G105" s="27">
        <f t="shared" si="28"/>
        <v>150000</v>
      </c>
      <c r="H105" s="27">
        <f t="shared" si="28"/>
        <v>150000</v>
      </c>
      <c r="I105" s="27">
        <f t="shared" si="28"/>
        <v>150000</v>
      </c>
      <c r="J105" s="27">
        <f t="shared" si="28"/>
        <v>150000</v>
      </c>
    </row>
    <row r="106" spans="2:10" x14ac:dyDescent="0.2">
      <c r="C106" s="14" t="s">
        <v>4</v>
      </c>
      <c r="E106" s="27">
        <f t="shared" ref="E106:J106" si="29">-E59</f>
        <v>115875</v>
      </c>
      <c r="F106" s="27">
        <f t="shared" si="29"/>
        <v>139050</v>
      </c>
      <c r="G106" s="27">
        <f t="shared" si="29"/>
        <v>162225</v>
      </c>
      <c r="H106" s="27">
        <f t="shared" si="29"/>
        <v>185400</v>
      </c>
      <c r="I106" s="27">
        <f t="shared" si="29"/>
        <v>208575</v>
      </c>
      <c r="J106" s="27">
        <f t="shared" si="29"/>
        <v>231750</v>
      </c>
    </row>
    <row r="107" spans="2:10" x14ac:dyDescent="0.2">
      <c r="C107" s="14" t="s">
        <v>16</v>
      </c>
      <c r="E107" s="27">
        <f t="shared" ref="E107:J107" si="30">-E71</f>
        <v>-14306.25</v>
      </c>
      <c r="F107" s="27">
        <f t="shared" si="30"/>
        <v>-6667.5</v>
      </c>
      <c r="G107" s="27">
        <f t="shared" si="30"/>
        <v>971.25</v>
      </c>
      <c r="H107" s="27">
        <f t="shared" si="30"/>
        <v>8610</v>
      </c>
      <c r="I107" s="27">
        <f t="shared" si="30"/>
        <v>16248.75</v>
      </c>
      <c r="J107" s="27">
        <f t="shared" si="30"/>
        <v>23887.5</v>
      </c>
    </row>
    <row r="108" spans="2:10" x14ac:dyDescent="0.2">
      <c r="C108" s="14" t="s">
        <v>17</v>
      </c>
      <c r="E108" s="31">
        <f t="shared" ref="E108:J108" si="31">E73</f>
        <v>-26568.75</v>
      </c>
      <c r="F108" s="31">
        <f t="shared" si="31"/>
        <v>-12382.5</v>
      </c>
      <c r="G108" s="31">
        <f t="shared" si="31"/>
        <v>1803.75</v>
      </c>
      <c r="H108" s="31">
        <f t="shared" si="31"/>
        <v>15990</v>
      </c>
      <c r="I108" s="31">
        <f t="shared" si="31"/>
        <v>30176.25</v>
      </c>
      <c r="J108" s="31">
        <f t="shared" si="31"/>
        <v>44362.5</v>
      </c>
    </row>
    <row r="109" spans="2:10" x14ac:dyDescent="0.2">
      <c r="D109" s="14"/>
      <c r="E109" s="15"/>
      <c r="F109" s="15"/>
      <c r="G109" s="15"/>
      <c r="H109" s="15"/>
      <c r="I109" s="15"/>
      <c r="J109" s="15"/>
    </row>
    <row r="110" spans="2:10" ht="15.75" x14ac:dyDescent="0.25">
      <c r="B110" s="10" t="s">
        <v>18</v>
      </c>
      <c r="E110" s="9"/>
      <c r="F110" s="9"/>
      <c r="G110" s="9"/>
      <c r="H110" s="9"/>
      <c r="I110" s="9"/>
      <c r="J110" s="9"/>
    </row>
    <row r="111" spans="2:10" x14ac:dyDescent="0.2">
      <c r="C111" s="14" t="s">
        <v>15</v>
      </c>
      <c r="E111" s="26">
        <f t="shared" ref="E111:J111" si="32">E48</f>
        <v>150</v>
      </c>
      <c r="F111" s="26">
        <f t="shared" si="32"/>
        <v>180</v>
      </c>
      <c r="G111" s="26">
        <f t="shared" si="32"/>
        <v>210</v>
      </c>
      <c r="H111" s="26">
        <f t="shared" si="32"/>
        <v>240</v>
      </c>
      <c r="I111" s="26">
        <f t="shared" si="32"/>
        <v>270</v>
      </c>
      <c r="J111" s="26">
        <f t="shared" si="32"/>
        <v>300</v>
      </c>
    </row>
    <row r="112" spans="2:10" x14ac:dyDescent="0.2">
      <c r="C112" s="14" t="s">
        <v>19</v>
      </c>
      <c r="E112" s="27">
        <f t="shared" ref="E112:J112" si="33">-E63</f>
        <v>150000</v>
      </c>
      <c r="F112" s="27">
        <f t="shared" si="33"/>
        <v>150000</v>
      </c>
      <c r="G112" s="27">
        <f t="shared" si="33"/>
        <v>150000</v>
      </c>
      <c r="H112" s="27">
        <f t="shared" si="33"/>
        <v>150000</v>
      </c>
      <c r="I112" s="27">
        <f t="shared" si="33"/>
        <v>150000</v>
      </c>
      <c r="J112" s="27">
        <f t="shared" si="33"/>
        <v>150000</v>
      </c>
    </row>
    <row r="113" spans="1:10" x14ac:dyDescent="0.2">
      <c r="C113" s="14" t="s">
        <v>5</v>
      </c>
      <c r="E113" s="27">
        <f t="shared" ref="E113:J113" si="34">-E59-E63-E71</f>
        <v>251568.75</v>
      </c>
      <c r="F113" s="27">
        <f t="shared" si="34"/>
        <v>282382.5</v>
      </c>
      <c r="G113" s="27">
        <f t="shared" si="34"/>
        <v>313196.25</v>
      </c>
      <c r="H113" s="27">
        <f t="shared" si="34"/>
        <v>344010</v>
      </c>
      <c r="I113" s="27">
        <f t="shared" si="34"/>
        <v>374823.75</v>
      </c>
      <c r="J113" s="27">
        <f t="shared" si="34"/>
        <v>405637.5</v>
      </c>
    </row>
    <row r="114" spans="1:10" x14ac:dyDescent="0.2">
      <c r="C114" s="14" t="s">
        <v>3</v>
      </c>
      <c r="E114" s="31">
        <f t="shared" ref="E114:J114" si="35">E49</f>
        <v>225000</v>
      </c>
      <c r="F114" s="31">
        <f t="shared" si="35"/>
        <v>270000</v>
      </c>
      <c r="G114" s="31">
        <f t="shared" si="35"/>
        <v>315000</v>
      </c>
      <c r="H114" s="31">
        <f t="shared" si="35"/>
        <v>360000</v>
      </c>
      <c r="I114" s="31">
        <f t="shared" si="35"/>
        <v>405000</v>
      </c>
      <c r="J114" s="31">
        <f t="shared" si="35"/>
        <v>450000</v>
      </c>
    </row>
    <row r="117" spans="1:10" x14ac:dyDescent="0.2">
      <c r="A117" s="18" t="s">
        <v>38</v>
      </c>
      <c r="B117" s="18"/>
      <c r="C117" s="18"/>
    </row>
  </sheetData>
  <sheetProtection sheet="1" objects="1" scenarios="1"/>
  <scenarios current="0" show="0">
    <scenario name="Low units and high costs" locked="1" count="14" user="Kaarin Dolliver" comment="Created by Steve Nelson on 7/13/2000_x000a_Modified by Kaarin Dolliver on 7/13/1999">
      <inputCells r="E5" val="15" numFmtId="7"/>
      <inputCells r="E6" val="10000" numFmtId="164"/>
      <inputCells r="E7" val="20000" numFmtId="164"/>
      <inputCells r="E11" val="2.25" numFmtId="7"/>
      <inputCells r="E12" val="2.25" numFmtId="7"/>
      <inputCells r="E13" val="1" numFmtId="7"/>
      <inputCells r="E14" val="0.5" numFmtId="7"/>
      <inputCells r="E16" val="0.05" numFmtId="10"/>
      <inputCells r="E17" val="0.08" numFmtId="10"/>
      <inputCells r="E18" val="0.015" numFmtId="10"/>
      <inputCells r="E20" val="150000" numFmtId="164"/>
      <inputCells r="E23" val="0.1" numFmtId="10"/>
      <inputCells r="E24" val="0.2" numFmtId="10"/>
      <inputCells r="E25" val="0.05" numFmtId="10"/>
    </scenario>
  </scenarios>
  <mergeCells count="1">
    <mergeCell ref="A1:J1"/>
  </mergeCells>
  <phoneticPr fontId="0" type="noConversion"/>
  <pageMargins left="0.75" right="0.75" top="0" bottom="0" header="0.5" footer="0.5"/>
  <headerFooter alignWithMargins="0">
    <oddHeader xml:space="preserve"> 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Profit-volume-cost analysis</vt:lpstr>
      <vt:lpstr>Profit-volume area chart</vt:lpstr>
      <vt:lpstr>Break-even line chart</vt:lpstr>
      <vt:lpstr>Direct_Labor</vt:lpstr>
      <vt:lpstr>Direct_Material</vt:lpstr>
      <vt:lpstr>Factory_Overhead</vt:lpstr>
      <vt:lpstr>Federal_Income_Tax</vt:lpstr>
      <vt:lpstr>Fixed_Costs</vt:lpstr>
      <vt:lpstr>High_Unit_Volume_Tested</vt:lpstr>
      <vt:lpstr>Low_Unit_Volume_Tested</vt:lpstr>
      <vt:lpstr>Other_Vary_Profit_Costs</vt:lpstr>
      <vt:lpstr>Other_Vary_Revenue_Costs</vt:lpstr>
      <vt:lpstr>Other_Vary_Unit_Costs</vt:lpstr>
      <vt:lpstr>Print_Area</vt:lpstr>
      <vt:lpstr>Sales_Commissions</vt:lpstr>
      <vt:lpstr>Sales_Tax</vt:lpstr>
      <vt:lpstr>State_Income_Tax</vt:lpstr>
      <vt:lpstr>Unit_Sales_Price</vt:lpstr>
    </vt:vector>
  </TitlesOfParts>
  <Company>Stephen Nelson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Kaarin Dolliver</dc:creator>
  <cp:lastModifiedBy>Matt Donohoe</cp:lastModifiedBy>
  <dcterms:created xsi:type="dcterms:W3CDTF">1999-07-13T20:40:41Z</dcterms:created>
  <dcterms:modified xsi:type="dcterms:W3CDTF">2016-09-22T22:23:23Z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1305585186</vt:i4>
  </property>
  <property fmtid="{D5CDD505-2E9C-101B-9397-08002B2CF9AE}" pid="3" name="_EmailSubject">
    <vt:lpwstr>First chunk of chapters for QuickBooks all in one plus a revised TOC</vt:lpwstr>
  </property>
  <property fmtid="{D5CDD505-2E9C-101B-9397-08002B2CF9AE}" pid="4" name="_AuthorEmail">
    <vt:lpwstr>steve@stephenlnelson.com</vt:lpwstr>
  </property>
  <property fmtid="{D5CDD505-2E9C-101B-9397-08002B2CF9AE}" pid="5" name="_AuthorEmailDisplayName">
    <vt:lpwstr>Steve Nelson</vt:lpwstr>
  </property>
  <property fmtid="{D5CDD505-2E9C-101B-9397-08002B2CF9AE}" pid="6" name="_ReviewingToolsShownOnce">
    <vt:lpwstr/>
  </property>
</Properties>
</file>